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Tanár\Desktop\Iskola\2024-2025\Iskolagyümölcs\"/>
    </mc:Choice>
  </mc:AlternateContent>
  <bookViews>
    <workbookView xWindow="0" yWindow="0" windowWidth="23040" windowHeight="10164" activeTab="2"/>
  </bookViews>
  <sheets>
    <sheet name="Beállítások" sheetId="3" r:id="rId1"/>
    <sheet name="Ajanlatot tevő beszállítók" sheetId="2" r:id="rId2"/>
    <sheet name="Beszállítók értékelése" sheetId="1" r:id="rId3"/>
  </sheets>
  <definedNames>
    <definedName name="_xlnm.Print_Titles" localSheetId="2">'Beszállítók értékelése'!$A:$A,'Beszállítók értékelése'!$1:$2</definedName>
    <definedName name="_xlnm.Print_Area" localSheetId="1">'Ajanlatot tevő beszállítók'!$A$1:$E$20</definedName>
    <definedName name="_xlnm.Print_Area" localSheetId="2">'Beszállítók értékelése'!$A$1:$M$25</definedName>
    <definedName name="pubhtml?gid_412342402_single_true" localSheetId="1">'Ajanlatot tevő beszállítók'!$M$6:$U$119</definedName>
    <definedName name="pubhtml?gid_412342402_single_true" localSheetId="0">Beállítások!#REF!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  <c r="F16" i="2" l="1"/>
  <c r="F15" i="2"/>
  <c r="F14" i="2"/>
  <c r="F13" i="2"/>
  <c r="F12" i="2"/>
  <c r="F11" i="2"/>
  <c r="F10" i="2"/>
  <c r="F9" i="2"/>
  <c r="A19" i="3"/>
  <c r="C2" i="2"/>
  <c r="F16" i="3"/>
  <c r="F12" i="3"/>
  <c r="D13" i="3" s="1"/>
  <c r="F13" i="3" s="1"/>
  <c r="D14" i="3" s="1"/>
  <c r="F14" i="3" s="1"/>
  <c r="W3" i="3"/>
  <c r="W4" i="3" s="1"/>
  <c r="W5" i="3" s="1"/>
  <c r="W6" i="3" s="1"/>
  <c r="W7" i="3" s="1"/>
  <c r="W8" i="3" s="1"/>
  <c r="W9" i="3" s="1"/>
  <c r="W10" i="3" s="1"/>
  <c r="W11" i="3" s="1"/>
  <c r="W12" i="3" s="1"/>
  <c r="W13" i="3" s="1"/>
  <c r="W14" i="3" s="1"/>
  <c r="D25" i="1" l="1"/>
  <c r="B22" i="1"/>
  <c r="D7" i="2"/>
  <c r="F7" i="2" s="1"/>
  <c r="D16" i="2"/>
  <c r="D15" i="2"/>
  <c r="D14" i="2"/>
  <c r="D13" i="2"/>
  <c r="D12" i="2"/>
  <c r="D11" i="2"/>
  <c r="D10" i="2"/>
  <c r="D9" i="2"/>
  <c r="D8" i="2"/>
  <c r="F8" i="2" s="1"/>
  <c r="B3" i="1"/>
  <c r="A1" i="2"/>
  <c r="A1" i="3"/>
  <c r="M7" i="1" l="1"/>
  <c r="L7" i="1"/>
  <c r="K7" i="1"/>
  <c r="J7" i="1"/>
  <c r="I7" i="1"/>
  <c r="H7" i="1"/>
  <c r="G7" i="1"/>
  <c r="F7" i="1"/>
  <c r="E7" i="1"/>
  <c r="D7" i="1"/>
  <c r="E19" i="1"/>
  <c r="F19" i="1"/>
  <c r="G19" i="1"/>
  <c r="H19" i="1"/>
  <c r="I19" i="1"/>
  <c r="J19" i="1"/>
  <c r="K19" i="1"/>
  <c r="L19" i="1"/>
  <c r="M19" i="1"/>
  <c r="D19" i="1"/>
  <c r="K9" i="1" l="1"/>
  <c r="D9" i="1"/>
  <c r="H9" i="1"/>
  <c r="L9" i="1"/>
  <c r="E9" i="1"/>
  <c r="I9" i="1"/>
  <c r="M9" i="1"/>
  <c r="F9" i="1"/>
  <c r="J9" i="1"/>
  <c r="G9" i="1"/>
</calcChain>
</file>

<file path=xl/comments1.xml><?xml version="1.0" encoding="utf-8"?>
<comments xmlns="http://schemas.openxmlformats.org/spreadsheetml/2006/main">
  <authors>
    <author>Gábor</author>
  </authors>
  <commentList>
    <comment ref="B6" authorId="0" shapeId="0">
      <text>
        <r>
          <rPr>
            <b/>
            <sz val="9"/>
            <color indexed="81"/>
            <rFont val="Tahoma"/>
            <family val="2"/>
            <charset val="238"/>
          </rPr>
          <t>(2) Az (1) bekezdés c) pontja szerinti szempont esetében a megállapodás megkötésekor folyamatban lévő tanítási év során megvalósított kísérő intézkedéseknek az alkalmak és az alkalmanként elért tanulók száma szorzatainak összege alapján számított számának és a kérelmező részére a folyamatban lévő tanítási év vonatkozásában jóváhagyott, a fenntartóval kötött megállapodásokban szereplő, a 2. § (1) bekezdése szerinti tanulók összlétszámának arányát kell figyelembe venni. Azon kérelmezők esetében, akik vagy amelyek a folyamatban lévő tanítási év vonatkozásában nem rendelkeznek az adott fenntartóval kötött, jóváhagyott megállapodással, a megállapodás megkötésekor folyamatban lévő tanítási év során megvalósított kísérő intézkedéseknek az alkalmak és az alkalmanként elért tanulók száma szorzatainak összege alapján számított számának és a folyamatban lévő tanítási év vonatkozásában jóváhagyott megállapodásokban szereplő, a 2. § (1) bekezdése szerinti tanulók összlétszámának arányát kell figyelembe venni. Azon kérelmezők esetében, akik vagy amelyek a folyamatban lévő tanítási év vonatkozásában nem rendelkeznek jóváhagyott megállapodással, a megállapodás megkötésére vonatkozó, a fenntartóhoz benyújtott ajánlatban szereplő kísérő intézkedéseknek az alkalmak és az alkalmanként elért tanulók száma szorzatainak összege alapján számított számának és a fenntartóhoz benyújtott, a megállapodás megkötésére vonatkozó ajánlatban szereplő, a 2. § (1) bekezdése szerinti tanulók összlétszámának arányát kell figyelembe venni. A kísérő intézkedések száma legfeljebb a fenntartóval kötött, jóváhagyott megállapodásokban vagy jóváhagyott megállapodással nem rendelkező kérelmezők esetén a megállapodás megkötésére vonatkozó ajánlatban szereplő tanulók létszámának négyszeresével megegyező mértékig vehető figyelembe.</t>
        </r>
      </text>
    </comment>
  </commentList>
</comments>
</file>

<file path=xl/connections.xml><?xml version="1.0" encoding="utf-8"?>
<connections xmlns="http://schemas.openxmlformats.org/spreadsheetml/2006/main">
  <connection id="1" name="Kapcsolat1" type="4" refreshedVersion="8" background="1" refreshOnLoad="1" saveData="1">
    <webPr sourceData="1" parsePre="1" consecutive="1" xl2000="1" url="https://docs.google.com/spreadsheets/d/e/2PACX-1vRe3AubVBVMKNYimbxpUI7fpjch3kjvTnaHzhQmyt-hRZ5VbKRHv6XXs0gaygO0ZqwYIBzPCk-EQ_f_/pubhtml?gid=412342402&amp;single=true"/>
  </connection>
</connections>
</file>

<file path=xl/sharedStrings.xml><?xml version="1.0" encoding="utf-8"?>
<sst xmlns="http://schemas.openxmlformats.org/spreadsheetml/2006/main" count="550" uniqueCount="294">
  <si>
    <t xml:space="preserve">A </t>
  </si>
  <si>
    <t xml:space="preserve">B </t>
  </si>
  <si>
    <t>Beszállítók értékelése</t>
  </si>
  <si>
    <t>Beszállító sorszáma</t>
  </si>
  <si>
    <t>Lakóhely/Székhely</t>
  </si>
  <si>
    <t>Ajánlat benyujtásának ideje</t>
  </si>
  <si>
    <t>beszállító neve</t>
  </si>
  <si>
    <t>tanulók létszámának,</t>
  </si>
  <si>
    <t xml:space="preserve">a mezőgazdasági termékek forgalmazásának, </t>
  </si>
  <si>
    <t xml:space="preserve">a gyermekek táplálkozási szokásai javításának, </t>
  </si>
  <si>
    <t xml:space="preserve">a helyi beszerzés, </t>
  </si>
  <si>
    <t xml:space="preserve">a helyi piacok, </t>
  </si>
  <si>
    <t xml:space="preserve">a rövid ellátási láncok </t>
  </si>
  <si>
    <t xml:space="preserve">és a környezeti előnyök, </t>
  </si>
  <si>
    <t>valamint szükség esetén az érintett intézmények véleményének</t>
  </si>
  <si>
    <t>figyelembevételével kell a szerződést megkötni</t>
  </si>
  <si>
    <t>Maximális pontszám</t>
  </si>
  <si>
    <t>Össz.:</t>
  </si>
  <si>
    <t xml:space="preserve">az intézmények földrajzi elhelyezkedésének, </t>
  </si>
  <si>
    <t>Kiválasztott</t>
  </si>
  <si>
    <t>(1) bekezdésben meghatározott szempontok figyelembevételével meghatározott szempontonkénti helyezések átlaga</t>
  </si>
  <si>
    <t>a) aki vagy amely által szállított termékek vonatkozásában a tankerületi központ által fenntartott köznevelési intézményekben, a tankerületi központtól eltérő fenntartó esetében a köznevelési intézményben kevesebb, a 21. § (9) bekezdése szerinti minőségi kifogás érkezett; ezen szempont esetében az adott tanítási évben az ajánlat benyújtásának időpontját megelőzően a fenntartó által fenntartott köznevelési intézmények részére történt összes szállítás és a 13. §-ban meghatározott feltételeknek a gyümölcs és zöldség ellenőrzéséről szóló 82/2004. (V. 11.) FVM rendeletben meghatározott Zöldség-Gyümölcs Minőségellenőrzési Szolgálat által igazoltan a kiszállításkor meg nem felelő szállítmányok arányát kell figyelembe venni;</t>
  </si>
  <si>
    <t>Válasszon!!</t>
  </si>
  <si>
    <t>Értékelés éve:</t>
  </si>
  <si>
    <t>Pályázat Hossza:</t>
  </si>
  <si>
    <t>tanév</t>
  </si>
  <si>
    <t>Főbb dátumok:</t>
  </si>
  <si>
    <t>Szezdődés megkötésének utolsódátuma:</t>
  </si>
  <si>
    <t>Jogvesztő!!</t>
  </si>
  <si>
    <t>Szerződés beküldésé a beszállító által</t>
  </si>
  <si>
    <t>-</t>
  </si>
  <si>
    <t>Kiértékelés</t>
  </si>
  <si>
    <t>Pályázat beérkezési határideje</t>
  </si>
  <si>
    <t>Pályázat kiirása:</t>
  </si>
  <si>
    <t>megjegyzés</t>
  </si>
  <si>
    <t>ig</t>
  </si>
  <si>
    <t>tól</t>
  </si>
  <si>
    <t>A beszállítók értékelésénél 5-13 sorban a maximum pontszám meghatározása a kiiró hatásköre.</t>
  </si>
  <si>
    <t>IGYP_Beszállítók : IgypEjszLista</t>
  </si>
  <si>
    <t>Név</t>
  </si>
  <si>
    <t>max UtolsóJóváhagyás éve</t>
  </si>
  <si>
    <t>ALBA FRUCTUS Gyümölcslégyártó Kft.</t>
  </si>
  <si>
    <t>2454 Iváncsa helyrajziszám 1114/3</t>
  </si>
  <si>
    <t>Arany-Parmen Termelő, Termeltető és Szolgáltató Kft.</t>
  </si>
  <si>
    <t>4474 Tiszabercel Fő út 24.</t>
  </si>
  <si>
    <t>Balaton-Ker-Tész Zöldség és Gyüm.termék Ért. Szövetkezet</t>
  </si>
  <si>
    <t>8719 Böhönye helyrajziszám 894</t>
  </si>
  <si>
    <t>BOLD AGRO Kft.</t>
  </si>
  <si>
    <t>4130 Derecske Köztársaság út 114</t>
  </si>
  <si>
    <t>Borbás Edit</t>
  </si>
  <si>
    <t>2484 Gárdony Csiribpuszta-Nádasdy utca 20</t>
  </si>
  <si>
    <t>Bölcskei György</t>
  </si>
  <si>
    <t>4320 Nagykálló Csokonai út 66</t>
  </si>
  <si>
    <t>Bölcskei Györgyné</t>
  </si>
  <si>
    <t>Czina György</t>
  </si>
  <si>
    <t>3903 Bekecs Tűzoltó út 64</t>
  </si>
  <si>
    <t>Danic Kertészeti És Szőlészeti Kft.</t>
  </si>
  <si>
    <t>7628 Pécs Danicpuszta puszta</t>
  </si>
  <si>
    <t>Dr. Farkas Györgyi</t>
  </si>
  <si>
    <t>3562 Onga Munkácsy út 18</t>
  </si>
  <si>
    <t>Dulainé Govrik Melinda</t>
  </si>
  <si>
    <t>6200 Kiskőrös Széchenyi István utca 36</t>
  </si>
  <si>
    <t>Délalföldi Kertészek Zöldség-gyümölcs Termelőiés Értékesítő Mezőgazdasági Szövetkezet</t>
  </si>
  <si>
    <t>6600 Szentes Szarvasi út 3/b</t>
  </si>
  <si>
    <t>Fiskus Béla</t>
  </si>
  <si>
    <t>2473 Vál Damjanich utca 41</t>
  </si>
  <si>
    <t>FRESH FRUIT TÉSZ Gyümölcstermelők Értékesítő Szövetkezet</t>
  </si>
  <si>
    <t>6237 Kecel Császártöltési utca 75</t>
  </si>
  <si>
    <t>Fruct-Tész Kft.</t>
  </si>
  <si>
    <t>4501 Kemecse Körmendi tanya 0214/10</t>
  </si>
  <si>
    <t>GARDEN TÉSZ Kft.</t>
  </si>
  <si>
    <t>6200 Kiskőrös Külterület helyrajziszám 0161/1</t>
  </si>
  <si>
    <t>Garden Zöldség Gyümölcs Kft.</t>
  </si>
  <si>
    <t>6200 Kiskőrös Belterület 1698/2</t>
  </si>
  <si>
    <t>Globex Fruit Kft.</t>
  </si>
  <si>
    <t>1054 Budapest Kozma Ferenc utca 3</t>
  </si>
  <si>
    <t>Golden Garden Invest Kft.</t>
  </si>
  <si>
    <t>8774 Gelse 053/3/a 0</t>
  </si>
  <si>
    <t>Gyöngyfruct Növénytermelési Szolgáltató És Kereskedelmi Kft.</t>
  </si>
  <si>
    <t>3200 Gyöngyös Bornemissza G. utca 8.</t>
  </si>
  <si>
    <t>Hanság-Fertőmenti Zöldség-Gyümölcs TÉSZ</t>
  </si>
  <si>
    <t>9300 Csorna Köztársaság utca 26</t>
  </si>
  <si>
    <t>HAVITA-TÉSZ Mezőgazdasági Zöldség-, Gyümölcsértékesítő Szövetkezet</t>
  </si>
  <si>
    <t>4130 Derecske Köztársaság út 114.</t>
  </si>
  <si>
    <t>Horváth Péter</t>
  </si>
  <si>
    <t>9545 Jánosháza Vas M.körtvélyes puszta 254/9</t>
  </si>
  <si>
    <t>Interfruct TÉSZ Termelői Értékesítő Kft.</t>
  </si>
  <si>
    <t>6224 Tabdi Erdőalja dűlő 2.</t>
  </si>
  <si>
    <t>JÓ-LA Fruct Kft.</t>
  </si>
  <si>
    <t>6078 Jakabszállás Tavasz utca 59.</t>
  </si>
  <si>
    <t>Ker-Tész Értékesítő Szövetkezet</t>
  </si>
  <si>
    <t>2750 Nagykőrös Ceglédi út 16 A ép fszt 5</t>
  </si>
  <si>
    <t>Kerekes Miklós</t>
  </si>
  <si>
    <t>3976 Révleányvár Ady Endre utca 2</t>
  </si>
  <si>
    <t>Keszte József</t>
  </si>
  <si>
    <t>8900 Zalaegerszeg Erkel Ferenc utca 20 B lph. 1 em. 4</t>
  </si>
  <si>
    <t>KISKERTÉSZEK Zöldség- és Gyümölcstermelői Kft.</t>
  </si>
  <si>
    <t>3811 Alsóvadász helyrajziszám 075 .</t>
  </si>
  <si>
    <t>Komor Sándorné</t>
  </si>
  <si>
    <t>4242 Hajdúhadház Lórántffy utca 27</t>
  </si>
  <si>
    <t>Kovács Bertalan</t>
  </si>
  <si>
    <t>4631 Pap Kossuth út 122</t>
  </si>
  <si>
    <t>Kovács Mihály</t>
  </si>
  <si>
    <t>2700 Cegléd Kazinczy utca 28.</t>
  </si>
  <si>
    <t>Kovács Péter</t>
  </si>
  <si>
    <t>4524 Ajak Bocskai út 5</t>
  </si>
  <si>
    <t>Linczenbold Máté</t>
  </si>
  <si>
    <t>4320 Nagykálló Orosi út 17</t>
  </si>
  <si>
    <t>Mbo Befektető Mezőgazdasági És Szolgáltató Kft.</t>
  </si>
  <si>
    <t>4085 Hajdúnánás-Tedej Fő utca 9.</t>
  </si>
  <si>
    <t>MBO Gyümölcstermelő Kft.</t>
  </si>
  <si>
    <t>4085 Hajdúnánás-Tedej Tedej, Fő út 9.</t>
  </si>
  <si>
    <t>Meggy Kert -Tész Szövetkezet</t>
  </si>
  <si>
    <t>4734 Szamosújlak Külterület (mérlegház, Irodaép 045.hrsz</t>
  </si>
  <si>
    <t>MEGÉR-TÉSZ Mezőgazdasági Értékesítő-TÉSZ Szövetkezet</t>
  </si>
  <si>
    <t>2473 Vál Burgundia utca 63</t>
  </si>
  <si>
    <t>Mihályka Gyula</t>
  </si>
  <si>
    <t>8973 Csesztreg Rákóczi Ferenc utca 69</t>
  </si>
  <si>
    <t>Mihályka Gábor Gyula</t>
  </si>
  <si>
    <t>8973 Csesztreg Ady Endre utca 30/4.</t>
  </si>
  <si>
    <t>Mihályka Tibor</t>
  </si>
  <si>
    <t>8969 Bödeháza Temető utca 10.</t>
  </si>
  <si>
    <t>Molnár Ferenc</t>
  </si>
  <si>
    <t>8973 Csesztreg Kossuth Lajos utca 18</t>
  </si>
  <si>
    <t>Molnár Ádám László</t>
  </si>
  <si>
    <t>4634 Aranyosapáti Kölcsey Ferenc utca 15</t>
  </si>
  <si>
    <t>Nagy Ferenc László</t>
  </si>
  <si>
    <t>8796 Türje Deák utca 19.</t>
  </si>
  <si>
    <t>Nagykálló-Tész Kereskedelmi és Szolgáltató Kft.</t>
  </si>
  <si>
    <t>4320 Nagykálló helyrajziszám 0168/27.</t>
  </si>
  <si>
    <t>Nap-Alma Termelő Kft.</t>
  </si>
  <si>
    <t>9300 Csorna Laki Döme utca 11</t>
  </si>
  <si>
    <t>Nyírfruct Szövetkezet</t>
  </si>
  <si>
    <t>4516 Demecser Váci utca 8.</t>
  </si>
  <si>
    <t>Németh Andrea</t>
  </si>
  <si>
    <t>8000 Székesfehérvár Havranek József utca 43.</t>
  </si>
  <si>
    <t>Nógrád-Tész Termelői Értékesítő Kft.</t>
  </si>
  <si>
    <t>2641 Berkenye major 059/6.</t>
  </si>
  <si>
    <t>Pisák Kft.</t>
  </si>
  <si>
    <t>3900 Szerencs Keleti telep 2.</t>
  </si>
  <si>
    <t>Poór Imre</t>
  </si>
  <si>
    <t>9739 Pusztacsó Béke utca 30</t>
  </si>
  <si>
    <t>Pyrus-94 Termelési, Kereskedelmi És Szolgáltató Kft.</t>
  </si>
  <si>
    <t>3985 Alsóberecki Zsaró tanya</t>
  </si>
  <si>
    <t>Sima Tibor</t>
  </si>
  <si>
    <t>4621 Fényeslitke Árpád utca 20</t>
  </si>
  <si>
    <t>Sira Gábor</t>
  </si>
  <si>
    <t>4941 Penyige Kossuth utca 51</t>
  </si>
  <si>
    <t>Siófoki Gyümölcstermesztési Mezőgazdasági Szolgáltató és Értékesítő Zrt.</t>
  </si>
  <si>
    <t>8600 Siófok Május 1 utca 0306/65</t>
  </si>
  <si>
    <t>Somodi Ferenc</t>
  </si>
  <si>
    <t>6000 Kecskemét Méntelek tanya 310.</t>
  </si>
  <si>
    <t>Soós Béla</t>
  </si>
  <si>
    <t>4524 Ajak Kiss Ernő út 6</t>
  </si>
  <si>
    <t>4524 Ajak Kiss Ernő út 6.</t>
  </si>
  <si>
    <t>Szappanos Gábor</t>
  </si>
  <si>
    <t>6000 Kecskemét Csongrádi út 46</t>
  </si>
  <si>
    <t>Szatmár-bio Élem. Feldolg. Ker. És Szolg Kft.</t>
  </si>
  <si>
    <t>4741 Jánkmajtis Vörösmarty utca 1</t>
  </si>
  <si>
    <t>Szatmár-Tiber Zöldség-Gyümölcs Termelők Értékesítő Szövetkezet</t>
  </si>
  <si>
    <t>4969 Tisztaberek Fő utca 4/C.</t>
  </si>
  <si>
    <t>Szatmári Ízek Term. Feldolg. Ker. Szolg. Kft.</t>
  </si>
  <si>
    <t>4765 Csenger Ady út 133</t>
  </si>
  <si>
    <t>Szatmárkert-Hodász Kereskedelmi és Szolgáltató Szövetkezet</t>
  </si>
  <si>
    <t>4334 Hodász helyrajziszám 0111/19/B</t>
  </si>
  <si>
    <t>Tuzsér És Térsége Termelői Értékesítő Szövetkezet</t>
  </si>
  <si>
    <t>4623 Tuzsér Márta út 23.</t>
  </si>
  <si>
    <t>Tóth Beáta</t>
  </si>
  <si>
    <t>4974 Zajta Kossuth utca 38</t>
  </si>
  <si>
    <t>Valentin Mezőgazdasági Kereskedelmi Szolgáltató Kft.</t>
  </si>
  <si>
    <t>4700 Mátészalka Móricz Zsigmond utca 34</t>
  </si>
  <si>
    <t>Valentin-Tész 2002 Zöldség, Gyümölcstermelők Értékesítő Szövetkezet</t>
  </si>
  <si>
    <t>4751 Kocsord Hunyadi utca 74</t>
  </si>
  <si>
    <t>Vega- Ház Kft.</t>
  </si>
  <si>
    <t>6200 Kiskőrös Izsáki út 16.</t>
  </si>
  <si>
    <t>3562 Onga Munkácsy utca 18</t>
  </si>
  <si>
    <t>4524 Ajak Rákóczi út 84</t>
  </si>
  <si>
    <t>2700 Cegléd Kazinczy utca 28</t>
  </si>
  <si>
    <t>4524 Ajak Bocskai út 5.</t>
  </si>
  <si>
    <t>8973 Felsőszenterzsébet Petőfi út 3.</t>
  </si>
  <si>
    <t>8969 Bödeháza Temető utca 10</t>
  </si>
  <si>
    <t>Szoboszlay János</t>
  </si>
  <si>
    <t>3903 Bekecs Szabadság út 22/a.</t>
  </si>
  <si>
    <t>Kelt.:__________________, _________/____/___</t>
  </si>
  <si>
    <t>Fenntartó adatai:</t>
  </si>
  <si>
    <t>fenntartó</t>
  </si>
  <si>
    <t>Ver.:1.0</t>
  </si>
  <si>
    <t>A  szempontonkénti sorrendállítás során elért helyezések átlaga alapján azonos pontszámot elért kérelmezőkkel a tankerületi központ vagy a tankerületi központtól eltérő fenntartó (megj.: csak azon beszállítók értékelhetők a továbbiakban ahol "X" van)</t>
  </si>
  <si>
    <t>Ugyanezen sorok esetében a szempontok értelmezése a pontozás módszertana is a fenntartó hatásköre, de javasolt a pályázati kiirásban definiálni, melyeket és milyen modszeran szerint vesz figyelembe.</t>
  </si>
  <si>
    <t xml:space="preserve">A beszállítók értékelésénél 1b sorban lévőszemponttot javasolt a kiirásban jelezni mely termékek részesülhetnek előnyben, vagy mely termékek mellőzését kéri a kiiró. </t>
  </si>
  <si>
    <t>Figyelem!</t>
  </si>
  <si>
    <t xml:space="preserve">Jelen dokumentum összeállításánál törekedtünk a rendelet legjobb  értelmezése szerinti pontozás kivitelezhetőségének és dokumentálásának a legegyszerübb formai követelményeinek figyelembevételére, de minden esetben a hatályos jogszabályok szerint kell eljárni! </t>
  </si>
  <si>
    <t>További információ az iskolagyümölcs-programról a kormányzati portálon.</t>
  </si>
  <si>
    <t>Korábbi megállapodás minta... , de minden tanévben a kincstár által jóváhagyott változatot kell alkalmazni.</t>
  </si>
  <si>
    <t>Válasszon évet!!</t>
  </si>
  <si>
    <t>A kincstár a következő tanévre előzetesen jóváhagyott beszállítók listáját április 15-éig teszi közzé.</t>
  </si>
  <si>
    <t>Kötelező!</t>
  </si>
  <si>
    <t>a megkötendő megállapodás szerinti szállítások kezdetét megelőző tanítási évben a fenntartó által fenntartott köznevelési intézményben több alkalommal, alkalmanként több, a 2. § (1) bekezdése szerinti tanulót elérő, a tanulók zöldség-gyümölcs fogyasztását ösztönző szemléletformálást elősegítő, 9. § (4) bekezdése szerinti kísérőintézkedést valósított meg, összhangban az Országos Gyógyszerészeti és Élelmezés-egészségügyi Intézet ajánlásával.</t>
  </si>
  <si>
    <t>Adószám</t>
  </si>
  <si>
    <t>Cég neve a NAV adatbázisban</t>
  </si>
  <si>
    <t>Nemleges igazolás</t>
  </si>
  <si>
    <t>2021/2022</t>
  </si>
  <si>
    <t>ALBA FRUCTUS Gyümölcslégyártó Korlátolt Felelősségű Társaság</t>
  </si>
  <si>
    <t>"ARANY PARMEN" TERMELŐ,TERMELTETŐ,KERESKEDELMI ÉS SZOLGÁLTATÓ KORLÁTOLT FELELŐSSÉGŰ TÁRSASÁG</t>
  </si>
  <si>
    <t>BALATON-KER-TÉSZ ZÖLDSÉG ÉS GYÜMÖLCSTERMÉK ÉRTÉKESÍTŐ SZÖVETKEZET</t>
  </si>
  <si>
    <t>BOLD AGRO MEZŐGAZDASÁGI KORLÁTOLT FELELŐSSÉGŰ TÁRSASÁG</t>
  </si>
  <si>
    <t>A megadott adószám/adóazonosító nem található az aktuális adatbázisban</t>
  </si>
  <si>
    <t>Bölcskei György Egyszemélyes Korlátolt Felelősségű Társaság</t>
  </si>
  <si>
    <t>Nem let lekérdezve</t>
  </si>
  <si>
    <t>DANIC KERTÉSZETI ÉS SZÖLÉSZETI KORLÁTOLT FELELÖSSÉGÜ TÁRSASÁG</t>
  </si>
  <si>
    <t>Délalföldi Kertészek Zöldség-Gyümölcs Termelői és Értékesítő Mezőgazdasági Szövetkezete</t>
  </si>
  <si>
    <t>FISKUS BÉLA</t>
  </si>
  <si>
    <t>FRESH FRUIT TÉSZ ZÖLDSÉG-,GYÜMÖLCSTERMELŐK ÉRTÉKESÍTŐ SZÖVETKEZETE</t>
  </si>
  <si>
    <t>FRUCT-TÉSZ KERESKEDELMI ÉS SZOLGÁLTATÓ KORLÁTOLT FELELŐSSÉGŰ TÁRSASÁG</t>
  </si>
  <si>
    <t>GOLDEN GARDEN INVEST KORLÁTOLT FELELŐSSÉGŰ TÁRSASÁG</t>
  </si>
  <si>
    <t>GYÖNGYFRUCT NÖVÉNYTERMELÉSI SZOLGÁLTATÓ ÉS KERESKEDELMI KORLÁTOLT FELELŐSSÉGŰ TÁRSASÁG</t>
  </si>
  <si>
    <t>HANSÁG-FERTŐMENTI ZÖLDSÉG-GYÜMÖLCS TERMELŐI ÉRTÉKESÍTŐ SZÖVETKEZET</t>
  </si>
  <si>
    <t>HAVITA-TÉSZ Mezőgazdasági Zöldség-,Gyümölcsértékesítő Szövetkezet</t>
  </si>
  <si>
    <t>INTERFRUCT TÉSZ TERMELŐI ÉRTÉKESÍTŐ KORLÁTOLT FELELŐSSÉGŰ TÁRSASÁG</t>
  </si>
  <si>
    <t>JÓ-LA FRUCT MEZÖGAZDASÁGI TERMELÖ,SZOLGÁLTATÓ ÉS KERESKEDELMI KORL.FEL.TÁRS.</t>
  </si>
  <si>
    <t>KER-TÉSZ ÉRTÉKESÍTŐ SZÖVETKEZET</t>
  </si>
  <si>
    <t>KISKERTÉSZEK Zöldség- és Gyümölcstermelői Korlátolt Felelősségű Társaság</t>
  </si>
  <si>
    <t>MBO Gyümölcstermelő Korlátolt Felelősségű Társaság</t>
  </si>
  <si>
    <t>MEGGY KERT-TÉSZ ZÖLDSÉG- ÉS GYÜMÖLCSTERMELŐI ÉRTÉKESÍTŐ SZÖVETKEZET</t>
  </si>
  <si>
    <t>MEGÉR-TÉSZ MEZŐGAZDASÁGI ÉRTÉKESÍTŐ - TÉSZ SZÖVETKEZET</t>
  </si>
  <si>
    <t>NAGYKÁLLÓ-TÉSZ KERESKEDELMI ÉS SZOLGÁLTATÓ KORLÁTOLT FELELŐSSÉGŰ TÁRSASÁG</t>
  </si>
  <si>
    <t>NYÍRFRUCT TERMELŐI ÉS ÉRTÉKESÍTŐ SZÖVETKEZET</t>
  </si>
  <si>
    <t>NÓGRÁD-TÉSZ TERMELŐI ÉRTÉKESÍTŐ KORLÁTOLT FELELŐSSÉGŰ TÁRSASÁG</t>
  </si>
  <si>
    <t>PYRUS TERMELESI KERESKEDELMI ES SZOLGALTATO KFT</t>
  </si>
  <si>
    <t>SIÓFOKI GYÜMÖLCSTERMESZTÉSI MEZŐGAZDASÁGI SZOLGÁLTATÓ ÉS ÉRTÉKESÍTŐ ZÁRTKÖRŰEN MŰKÖDŐ RÉSZVÉNYTÁRSASÁG</t>
  </si>
  <si>
    <t>SZAPPANOS GÁBOR</t>
  </si>
  <si>
    <t>"SZATMÁR-BIO" ÉLELMISZER FELDOLGOZÓ,KERESKEDŐ ÉS SZOLGÁLTATÓ KORLÁTOLT FELELŐSSÉGŰ TÁRSASÁG</t>
  </si>
  <si>
    <t>"SZATMÁR-TIBER" ZÖLDSÉG-GYÜMÖLCS TERMELŐK ÉRTÉKESITŐ SZÖVETKEZETE</t>
  </si>
  <si>
    <t>"SZATMÁRI ÍZEK" TERMELŐ FELDOLGOZÓ KERESKEDŐ ÉS SZOLGÁLTATÓ KORLÁTOLT FELELŐSSÉGŰ TÁRSASÁG</t>
  </si>
  <si>
    <t>"SZATMÁRKERT-HODÁSZ" KERESKEDELMI ÉS SZOLGÁLTATÓ SZÖVETKEZET</t>
  </si>
  <si>
    <t>TUZSÉR ÉS TÉRSÉGE TERMELŐI ÉRTÉKESÍTŐ SZÖVETKEZET</t>
  </si>
  <si>
    <t>Szappanos Gábor Zsolt</t>
  </si>
  <si>
    <t>6000 Kecskemét, Füzes utca 1 1em 1</t>
  </si>
  <si>
    <t>VALENTIN MEZÖGAZDASÁGI KERESKEDELMI ÉS SZOLGÁLTATO KFT</t>
  </si>
  <si>
    <t>VALENTIN-TÉSZ 2002 ZÖLDSÉG,GYÜMÖLTERMELŐK ÉRTÉKESÍTŐ SZÖVETKEZETE</t>
  </si>
  <si>
    <t>VEGA-HÁZ KORLÁTOLT FELELŐSSÉGŰ TÁRSASÁG</t>
  </si>
  <si>
    <t>"BOTÉSZ" Bodzatermelők Értékesítő Szövetkezete</t>
  </si>
  <si>
    <t>2473 Vál Vajda J. utca 4.</t>
  </si>
  <si>
    <t>2022/2023</t>
  </si>
  <si>
    <t>"SZATMÁRI ÍZEK" Termelő Feldolgozó Kereskedő és Szolgáltató Kft.</t>
  </si>
  <si>
    <t>4765 Csenger Ady E. utca 133.</t>
  </si>
  <si>
    <t>BALATON-KER-TÉSZ Zöldség és Gyümölcstermék Értékesítő Szövetkezet</t>
  </si>
  <si>
    <t>2484 Gárdony Csiribpuszta-Nádasdy utca 20.</t>
  </si>
  <si>
    <t>Csontos Gyula</t>
  </si>
  <si>
    <t>5520 Szeghalom Csaba utca 8.</t>
  </si>
  <si>
    <t>3903 Bekecs Tűzoltó út 64.</t>
  </si>
  <si>
    <t>Darida Olivér</t>
  </si>
  <si>
    <t>4431 Nyíregyháza, Venyige utca 11.</t>
  </si>
  <si>
    <t>Dr. Csengeri Ágnes</t>
  </si>
  <si>
    <t>4431 Nyíregyháza, Avar utca 10.</t>
  </si>
  <si>
    <t>Kunság-Innovátor Kereskedelmi és Szolgáltató Korlátolt Felelősségű Társaság</t>
  </si>
  <si>
    <t>3562 Onga Munkácsy út 18.</t>
  </si>
  <si>
    <t>6200 Kiskőrös Széchenyi István utca 36.</t>
  </si>
  <si>
    <t>Délalföldi Kertészek Zöldség-gyümölcs Termelői és Értékesítő Mezőgazdasági</t>
  </si>
  <si>
    <t>Szövetkezet</t>
  </si>
  <si>
    <t>6600 Szentes Szarvasi út 3/b.</t>
  </si>
  <si>
    <t>2473 Vál Damjanich utca 41.</t>
  </si>
  <si>
    <t>6237 Kecel Császártöltési utca 75.</t>
  </si>
  <si>
    <t>Hanság-Fertőmenti Zöldség-Gyümölcs Termelői Értékesítő Szövetkezet TÉSZ</t>
  </si>
  <si>
    <t>9300 Csorna Köztársaság utca 26.</t>
  </si>
  <si>
    <t>Kovács Gábor</t>
  </si>
  <si>
    <t>3860 Encs Baross Gábor út 11.</t>
  </si>
  <si>
    <t>4320 Nagykálló Orosi út 17.</t>
  </si>
  <si>
    <t>4085 Hajdúnánás-Tedej Fő út 9.</t>
  </si>
  <si>
    <t>Pazonyi Zoltán</t>
  </si>
  <si>
    <t>3900 Szerencs Erzsébet tér 7.</t>
  </si>
  <si>
    <t>4965 Kölcse Hunyadi utca 7.</t>
  </si>
  <si>
    <t>MBO Befektető Mezőgazdasági és Szolgáltató Korlátolt Felelősségű Társaság</t>
  </si>
  <si>
    <t>6041 Kerekegyháza Falu dűlő 14.</t>
  </si>
  <si>
    <t>6000 Kecskemét Füzes utca 1.</t>
  </si>
  <si>
    <t>4741 Jánkmajtis Vörösmarty utca 1.</t>
  </si>
  <si>
    <t>4700 Mátészalka Móricz Zsigmond utca 34.</t>
  </si>
  <si>
    <t>Published by Google Sheets–Visszaélés jelentése–Updated automatically every 5 minutes</t>
  </si>
  <si>
    <t>2023/2024</t>
  </si>
  <si>
    <t>7400 Kaposvár Csokonai utca 2.</t>
  </si>
  <si>
    <t>Biró Csaba István</t>
  </si>
  <si>
    <t>4741 Jánkmajtis Vörösmarty Mihály utca 17</t>
  </si>
  <si>
    <t>Biróné Kálnoki Piroska Zsuzsanna</t>
  </si>
  <si>
    <t>4741 Jánkmajtis Vörösmarty utca 19</t>
  </si>
  <si>
    <t>Bíróné Nagy Erika</t>
  </si>
  <si>
    <t>4741 Jánkmajtis Ady Endre út 18</t>
  </si>
  <si>
    <t>7628 Pécs Danitz puszta 16</t>
  </si>
  <si>
    <t>Gyümölcseink Kft.</t>
  </si>
  <si>
    <t>6200 Kiskőrös Külterület helyrajziszám 0160/16</t>
  </si>
  <si>
    <t>LINCZENBOLD-GARDEN Kft.</t>
  </si>
  <si>
    <t>4085 Tedej Tedej, Fő út 9.</t>
  </si>
  <si>
    <t>8000 Székesfehérvár Havranek József utca 43. 2</t>
  </si>
  <si>
    <t>6000 Kecskemét Füzes utca 1. 1/1.</t>
  </si>
  <si>
    <r>
      <t>b)</t>
    </r>
    <r>
      <rPr>
        <sz val="10"/>
        <color rgb="FF000000"/>
        <rFont val="Times"/>
        <family val="1"/>
      </rPr>
      <t> aki vagy amely tanulónként hetente több adag, a köznevelési intézmény székhelye szerinti megyében termett vagy előállított terméket szállít; ezen szempont esetében a megállapodáskötési ajánlatban szereplő és a megállapodásban elfogadott, az érintett járásba tartozó köznevelési intézmények vagy egy köznevelési intézmény részére felajánlott, a köznevelési intézmény székhelyével azonos vármegyében – Budapest esetében Pest vármegyében vagy Budapesten – termett, friss vagy előállított, feldolgozott termék adagok számát kell figyelembe venni;  valamint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</si>
</sst>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.5"/>
      <color theme="1"/>
      <name val="Times New Roman"/>
      <family val="1"/>
      <charset val="238"/>
    </font>
    <font>
      <b/>
      <sz val="11.5"/>
      <color rgb="FF000000"/>
      <name val="Times New Roman"/>
      <family val="1"/>
      <charset val="238"/>
    </font>
    <font>
      <sz val="10"/>
      <color rgb="FF000000"/>
      <name val="Times"/>
      <family val="1"/>
    </font>
    <font>
      <i/>
      <sz val="10"/>
      <color rgb="FF000000"/>
      <name val="Times"/>
      <family val="1"/>
    </font>
    <font>
      <b/>
      <sz val="9"/>
      <color indexed="81"/>
      <name val="Tahoma"/>
      <family val="2"/>
      <charset val="238"/>
    </font>
    <font>
      <b/>
      <sz val="7"/>
      <color rgb="FF000000"/>
      <name val="Times New Roman"/>
      <family val="1"/>
      <charset val="238"/>
    </font>
    <font>
      <sz val="7"/>
      <color rgb="FF000000"/>
      <name val="Calibri"/>
      <family val="2"/>
      <charset val="238"/>
    </font>
    <font>
      <sz val="7"/>
      <color rgb="FF000000"/>
      <name val="Times New Roman"/>
      <family val="1"/>
      <charset val="238"/>
    </font>
    <font>
      <sz val="10"/>
      <color rgb="FF000000"/>
      <name val="Times"/>
      <charset val="238"/>
    </font>
    <font>
      <sz val="18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medium">
        <color rgb="FF1817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8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 indent="5"/>
    </xf>
    <xf numFmtId="0" fontId="0" fillId="0" borderId="3" xfId="0" applyBorder="1"/>
    <xf numFmtId="0" fontId="0" fillId="0" borderId="4" xfId="0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0" fillId="0" borderId="4" xfId="0" applyBorder="1"/>
    <xf numFmtId="0" fontId="5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4" fillId="0" borderId="15" xfId="0" applyFont="1" applyBorder="1"/>
    <xf numFmtId="0" fontId="0" fillId="0" borderId="15" xfId="0" applyBorder="1"/>
    <xf numFmtId="0" fontId="0" fillId="0" borderId="6" xfId="0" applyBorder="1"/>
    <xf numFmtId="0" fontId="2" fillId="0" borderId="7" xfId="0" applyFont="1" applyBorder="1" applyAlignment="1">
      <alignment horizontal="left" vertical="center" wrapText="1" indent="5"/>
    </xf>
    <xf numFmtId="0" fontId="0" fillId="0" borderId="14" xfId="0" applyBorder="1"/>
    <xf numFmtId="0" fontId="0" fillId="0" borderId="2" xfId="0" applyBorder="1" applyAlignment="1">
      <alignment horizontal="center" vertical="center" shrinkToFit="1"/>
    </xf>
    <xf numFmtId="0" fontId="10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wrapText="1"/>
    </xf>
    <xf numFmtId="16" fontId="0" fillId="0" borderId="0" xfId="0" applyNumberFormat="1"/>
    <xf numFmtId="0" fontId="1" fillId="0" borderId="0" xfId="0" applyFont="1"/>
    <xf numFmtId="16" fontId="1" fillId="0" borderId="0" xfId="0" applyNumberFormat="1" applyFont="1"/>
    <xf numFmtId="0" fontId="14" fillId="0" borderId="0" xfId="0" applyFont="1"/>
    <xf numFmtId="0" fontId="0" fillId="0" borderId="0" xfId="0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0" fillId="0" borderId="19" xfId="0" applyBorder="1"/>
    <xf numFmtId="0" fontId="15" fillId="0" borderId="0" xfId="0" applyFont="1" applyAlignment="1">
      <alignment horizontal="right" vertical="top"/>
    </xf>
    <xf numFmtId="14" fontId="0" fillId="0" borderId="2" xfId="0" applyNumberFormat="1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0" fontId="7" fillId="0" borderId="17" xfId="0" applyFont="1" applyBorder="1" applyAlignment="1" applyProtection="1">
      <alignment horizontal="center" vertical="top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8" fillId="0" borderId="17" xfId="0" applyFont="1" applyBorder="1" applyAlignment="1" applyProtection="1">
      <alignment horizontal="left" vertical="top"/>
      <protection locked="0"/>
    </xf>
    <xf numFmtId="0" fontId="9" fillId="0" borderId="17" xfId="0" applyFont="1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5" xfId="0" applyBorder="1" applyAlignment="1" applyProtection="1">
      <alignment horizontal="right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164" fontId="0" fillId="0" borderId="15" xfId="0" applyNumberFormat="1" applyBorder="1"/>
    <xf numFmtId="164" fontId="0" fillId="0" borderId="16" xfId="0" applyNumberFormat="1" applyBorder="1"/>
    <xf numFmtId="0" fontId="0" fillId="0" borderId="12" xfId="0" applyBorder="1"/>
    <xf numFmtId="0" fontId="0" fillId="0" borderId="13" xfId="0" applyBorder="1"/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left"/>
    </xf>
    <xf numFmtId="0" fontId="1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16" fillId="0" borderId="0" xfId="1" applyAlignment="1">
      <alignment vertical="center" wrapText="1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16" fillId="0" borderId="0" xfId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pubhtml?gid=412342402&amp;single=true" refreshOnLoad="1" growShrinkType="overwriteClear" fillFormulas="1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iskola-alma.hu/doc/megallapodas.doc" TargetMode="External"/><Relationship Id="rId2" Type="http://schemas.openxmlformats.org/officeDocument/2006/relationships/hyperlink" Target="http://www.kormany.hu/hu/foldmuvelesugyi-miniszterium/agrargazdasagert-felelos-allamtitkarsag/hirek/iskolagyumolcs" TargetMode="External"/><Relationship Id="rId1" Type="http://schemas.openxmlformats.org/officeDocument/2006/relationships/hyperlink" Target="http://iskola-alma.hu/doc/jovahagyott_szallitok_2020_21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iskola-alma.hu/doc/jovahagyott_szallitok_2023_24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Y29"/>
  <sheetViews>
    <sheetView topLeftCell="A23" workbookViewId="0">
      <selection activeCell="F16" sqref="F16"/>
    </sheetView>
  </sheetViews>
  <sheetFormatPr defaultRowHeight="14.4" x14ac:dyDescent="0.3"/>
  <cols>
    <col min="1" max="1" width="17.33203125" customWidth="1"/>
    <col min="2" max="2" width="10.33203125" bestFit="1" customWidth="1"/>
    <col min="5" max="5" width="2.6640625" bestFit="1" customWidth="1"/>
    <col min="22" max="22" width="7.6640625" customWidth="1"/>
    <col min="23" max="23" width="4.33203125" hidden="1" customWidth="1"/>
  </cols>
  <sheetData>
    <row r="1" spans="1:23" ht="18" x14ac:dyDescent="0.35">
      <c r="A1" s="67" t="str">
        <f>"Iskolagyümölcs- és iskolazöldség-program ajánlatot tevő beszállítók értékelése "&amp; B4</f>
        <v>Iskolagyümölcs- és iskolazöldség-program ajánlatot tevő beszállítók értékelése 2025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23" x14ac:dyDescent="0.3">
      <c r="W2" t="s">
        <v>194</v>
      </c>
    </row>
    <row r="3" spans="1:23" x14ac:dyDescent="0.3">
      <c r="W3">
        <f ca="1">YEAR(TODAY())</f>
        <v>2025</v>
      </c>
    </row>
    <row r="4" spans="1:23" ht="25.8" x14ac:dyDescent="0.5">
      <c r="A4" t="s">
        <v>23</v>
      </c>
      <c r="B4" s="28">
        <v>2025</v>
      </c>
      <c r="W4">
        <f ca="1">W3-1</f>
        <v>2024</v>
      </c>
    </row>
    <row r="5" spans="1:23" x14ac:dyDescent="0.3">
      <c r="W5">
        <f t="shared" ref="W5:W14" ca="1" si="0">W4-1</f>
        <v>2023</v>
      </c>
    </row>
    <row r="6" spans="1:23" ht="25.8" x14ac:dyDescent="0.5">
      <c r="A6" t="s">
        <v>24</v>
      </c>
      <c r="B6" s="28">
        <v>1</v>
      </c>
      <c r="C6" t="s">
        <v>25</v>
      </c>
      <c r="W6">
        <f t="shared" ca="1" si="0"/>
        <v>2022</v>
      </c>
    </row>
    <row r="7" spans="1:23" x14ac:dyDescent="0.3">
      <c r="W7">
        <f t="shared" ca="1" si="0"/>
        <v>2021</v>
      </c>
    </row>
    <row r="8" spans="1:23" x14ac:dyDescent="0.3">
      <c r="W8">
        <f t="shared" ca="1" si="0"/>
        <v>2020</v>
      </c>
    </row>
    <row r="9" spans="1:23" x14ac:dyDescent="0.3">
      <c r="A9" t="s">
        <v>26</v>
      </c>
      <c r="W9">
        <f t="shared" ca="1" si="0"/>
        <v>2019</v>
      </c>
    </row>
    <row r="10" spans="1:23" x14ac:dyDescent="0.3">
      <c r="W10">
        <f t="shared" ca="1" si="0"/>
        <v>2018</v>
      </c>
    </row>
    <row r="11" spans="1:23" x14ac:dyDescent="0.3">
      <c r="D11" t="s">
        <v>36</v>
      </c>
      <c r="F11" t="s">
        <v>35</v>
      </c>
      <c r="G11" t="s">
        <v>34</v>
      </c>
      <c r="W11">
        <f t="shared" ca="1" si="0"/>
        <v>2017</v>
      </c>
    </row>
    <row r="12" spans="1:23" x14ac:dyDescent="0.3">
      <c r="A12" t="s">
        <v>33</v>
      </c>
      <c r="D12" s="25">
        <v>44287</v>
      </c>
      <c r="E12" t="s">
        <v>30</v>
      </c>
      <c r="F12" s="25">
        <f>D12+14</f>
        <v>44301</v>
      </c>
      <c r="G12" t="s">
        <v>196</v>
      </c>
      <c r="H12" t="s">
        <v>195</v>
      </c>
      <c r="W12">
        <f t="shared" ca="1" si="0"/>
        <v>2016</v>
      </c>
    </row>
    <row r="13" spans="1:23" x14ac:dyDescent="0.3">
      <c r="A13" t="s">
        <v>32</v>
      </c>
      <c r="D13" s="25">
        <f>F12</f>
        <v>44301</v>
      </c>
      <c r="E13" t="s">
        <v>30</v>
      </c>
      <c r="F13" s="25">
        <f>D13+15</f>
        <v>44316</v>
      </c>
      <c r="G13" t="s">
        <v>196</v>
      </c>
      <c r="W13">
        <f t="shared" ca="1" si="0"/>
        <v>2015</v>
      </c>
    </row>
    <row r="14" spans="1:23" x14ac:dyDescent="0.3">
      <c r="A14" t="s">
        <v>31</v>
      </c>
      <c r="D14" s="25">
        <f>F13+1</f>
        <v>44317</v>
      </c>
      <c r="E14" t="s">
        <v>30</v>
      </c>
      <c r="F14" s="25">
        <f>D14+9</f>
        <v>44326</v>
      </c>
      <c r="G14" t="s">
        <v>196</v>
      </c>
      <c r="W14">
        <f t="shared" ca="1" si="0"/>
        <v>2014</v>
      </c>
    </row>
    <row r="15" spans="1:23" x14ac:dyDescent="0.3">
      <c r="A15" t="s">
        <v>27</v>
      </c>
      <c r="D15" s="26"/>
      <c r="E15" s="26"/>
      <c r="F15" s="27">
        <v>44336</v>
      </c>
      <c r="G15" t="s">
        <v>28</v>
      </c>
    </row>
    <row r="16" spans="1:23" x14ac:dyDescent="0.3">
      <c r="A16" t="s">
        <v>29</v>
      </c>
      <c r="D16" s="27">
        <v>44331</v>
      </c>
      <c r="E16" s="26" t="s">
        <v>30</v>
      </c>
      <c r="F16" s="27">
        <f>D16+16</f>
        <v>44347</v>
      </c>
      <c r="G16" t="s">
        <v>28</v>
      </c>
    </row>
    <row r="18" spans="1:25" x14ac:dyDescent="0.3"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</row>
    <row r="19" spans="1:25" ht="14.4" customHeight="1" x14ac:dyDescent="0.3">
      <c r="A19" s="69" t="str">
        <f>IF(ISNUMBER(B4),HYPERLINK("https://iskola-alma.hu/doc/jovahagyott_szallitok_"&amp;B4&amp;"_"&amp;RIGHT(B4+1,2)&amp;".pdf","Az iskolagyümölcs program "&amp;B4&amp;"/"&amp;B4+1&amp;" -es tanévtől jóváhagyott beszállítók listája."),"")</f>
        <v>Az iskolagyümölcs program 2025/2026 -es tanévtől jóváhagyott beszállítók listája.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</row>
    <row r="20" spans="1:25" x14ac:dyDescent="0.3">
      <c r="A20" s="69" t="s">
        <v>192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</row>
    <row r="21" spans="1:25" x14ac:dyDescent="0.3">
      <c r="A21" s="69" t="s">
        <v>193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</row>
    <row r="23" spans="1:25" ht="29.4" customHeight="1" x14ac:dyDescent="0.3">
      <c r="A23" s="68" t="s">
        <v>189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</row>
    <row r="24" spans="1:25" x14ac:dyDescent="0.3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</row>
    <row r="25" spans="1:25" x14ac:dyDescent="0.3">
      <c r="A25" s="63" t="s">
        <v>37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</row>
    <row r="26" spans="1:25" ht="29.4" customHeight="1" x14ac:dyDescent="0.3">
      <c r="A26" s="68" t="s">
        <v>188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</row>
    <row r="27" spans="1:25" x14ac:dyDescent="0.3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</row>
    <row r="28" spans="1:25" x14ac:dyDescent="0.3">
      <c r="A28" s="63" t="s">
        <v>190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</row>
    <row r="29" spans="1:25" ht="44.4" customHeight="1" x14ac:dyDescent="0.3">
      <c r="A29" s="68" t="s">
        <v>191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</row>
  </sheetData>
  <mergeCells count="7">
    <mergeCell ref="A1:K1"/>
    <mergeCell ref="A29:M29"/>
    <mergeCell ref="A23:M23"/>
    <mergeCell ref="A26:M26"/>
    <mergeCell ref="A19:M19"/>
    <mergeCell ref="A20:M20"/>
    <mergeCell ref="A21:M21"/>
  </mergeCells>
  <dataValidations count="2">
    <dataValidation type="whole" allowBlank="1" showInputMessage="1" showErrorMessage="1" sqref="B6">
      <formula1>1</formula1>
      <formula2>3</formula2>
    </dataValidation>
    <dataValidation type="list" allowBlank="1" showInputMessage="1" showErrorMessage="1" sqref="B4">
      <formula1>$W:$W</formula1>
    </dataValidation>
  </dataValidations>
  <hyperlinks>
    <hyperlink ref="A19" r:id="rId1" display="http://iskola-alma.hu/doc/jovahagyott_szallitok_2020_21.pdf"/>
    <hyperlink ref="A20" r:id="rId2" display="http://www.kormany.hu/hu/foldmuvelesugyi-miniszterium/agrargazdasagert-felelos-allamtitkarsag/hirek/iskolagyumolcs"/>
    <hyperlink ref="A21" r:id="rId3" display="http://iskola-alma.hu/doc/megallapodas.doc"/>
    <hyperlink ref="A19:M19" r:id="rId4" display="http://iskola-alma.hu/doc/jovahagyott_szallitok_2023_24.pdf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pageSetUpPr fitToPage="1"/>
  </sheetPr>
  <dimension ref="A1:U135"/>
  <sheetViews>
    <sheetView workbookViewId="0">
      <selection activeCell="C20" sqref="C20"/>
    </sheetView>
  </sheetViews>
  <sheetFormatPr defaultColWidth="9.109375" defaultRowHeight="14.4" x14ac:dyDescent="0.3"/>
  <cols>
    <col min="1" max="1" width="9.6640625" style="2" customWidth="1"/>
    <col min="2" max="2" width="18.6640625" style="2" customWidth="1"/>
    <col min="3" max="3" width="73.33203125" style="2" customWidth="1"/>
    <col min="4" max="4" width="47" style="2" customWidth="1"/>
    <col min="5" max="5" width="10.88671875" style="2" customWidth="1"/>
    <col min="6" max="10" width="9.109375" style="2"/>
    <col min="11" max="11" width="8.5546875" style="2" customWidth="1"/>
    <col min="12" max="12" width="8.33203125" style="2" hidden="1" customWidth="1"/>
    <col min="13" max="13" width="72.44140625" style="38" hidden="1" customWidth="1"/>
    <col min="14" max="14" width="58.6640625" style="38" hidden="1" customWidth="1"/>
    <col min="15" max="15" width="38.33203125" style="38" hidden="1" customWidth="1"/>
    <col min="16" max="16" width="11.109375" style="38" hidden="1" customWidth="1"/>
    <col min="17" max="17" width="58.6640625" style="2" hidden="1" customWidth="1"/>
    <col min="18" max="18" width="11.109375" style="2" hidden="1" customWidth="1"/>
    <col min="19" max="19" width="94.109375" style="2" hidden="1" customWidth="1"/>
    <col min="20" max="21" width="11.109375" style="2" hidden="1" customWidth="1"/>
    <col min="22" max="24" width="0" style="2" hidden="1" customWidth="1"/>
    <col min="25" max="16384" width="9.109375" style="2"/>
  </cols>
  <sheetData>
    <row r="1" spans="1:21" ht="24" thickBot="1" x14ac:dyDescent="0.5">
      <c r="A1" s="70" t="str">
        <f>"Iskolagyümölcs- és iskolazöldség-program ajánlatot tevő beszállítók értékelése "&amp; Beállítások!B4</f>
        <v>Iskolagyümölcs- és iskolazöldség-program ajánlatot tevő beszállítók értékelése 2025</v>
      </c>
      <c r="B1" s="70"/>
      <c r="C1" s="70"/>
      <c r="D1" s="70"/>
      <c r="E1" s="70"/>
      <c r="N1" s="38" t="s">
        <v>22</v>
      </c>
    </row>
    <row r="2" spans="1:21" ht="23.4" x14ac:dyDescent="0.45">
      <c r="A2" s="36"/>
      <c r="B2" s="37"/>
      <c r="C2" s="37" t="str">
        <f>"Bontási jegyzőkönyv a "&amp; Beállítások!B4 &amp;" évben beérkezett ajánlatokról"</f>
        <v>Bontási jegyzőkönyv a 2025 évben beérkezett ajánlatokról</v>
      </c>
      <c r="D2" s="37"/>
      <c r="E2" s="33" t="s">
        <v>186</v>
      </c>
    </row>
    <row r="3" spans="1:21" ht="23.4" x14ac:dyDescent="0.45">
      <c r="A3" s="36" t="s">
        <v>184</v>
      </c>
      <c r="B3" s="37"/>
      <c r="C3" s="37"/>
      <c r="D3" s="37"/>
      <c r="E3" s="31"/>
    </row>
    <row r="4" spans="1:21" ht="23.4" x14ac:dyDescent="0.45">
      <c r="A4" s="37"/>
      <c r="B4" s="37"/>
      <c r="C4" s="37"/>
      <c r="D4" s="37"/>
      <c r="E4" s="31"/>
    </row>
    <row r="5" spans="1:21" ht="23.4" x14ac:dyDescent="0.45">
      <c r="A5" s="37"/>
      <c r="B5" s="37"/>
      <c r="C5" s="37"/>
      <c r="D5" s="37"/>
      <c r="E5" s="31"/>
    </row>
    <row r="6" spans="1:21" s="1" customFormat="1" ht="28.8" x14ac:dyDescent="0.3">
      <c r="A6" s="3" t="s">
        <v>3</v>
      </c>
      <c r="B6" s="3" t="s">
        <v>5</v>
      </c>
      <c r="C6" s="3" t="s">
        <v>6</v>
      </c>
      <c r="D6" s="4" t="s">
        <v>4</v>
      </c>
      <c r="E6" s="3" t="s">
        <v>19</v>
      </c>
      <c r="M6" s="39" t="s">
        <v>38</v>
      </c>
      <c r="N6" s="40"/>
      <c r="O6" s="40"/>
      <c r="P6" s="41"/>
      <c r="U6" s="64"/>
    </row>
    <row r="7" spans="1:21" ht="28.2" customHeight="1" x14ac:dyDescent="0.3">
      <c r="A7" s="22">
        <v>1</v>
      </c>
      <c r="B7" s="34"/>
      <c r="C7" s="35" t="s">
        <v>22</v>
      </c>
      <c r="D7" s="22" t="str">
        <f>IFERROR(VLOOKUP(C7,$N$6:$O$204,2,FALSE),"")</f>
        <v/>
      </c>
      <c r="E7" s="35"/>
      <c r="F7" s="29" t="str">
        <f>IF(D7="","",IFERROR(IF(INT(LEFT(VLOOKUP(C7,$N$6:$P$204,3,FALSE),4))&lt;&gt;INT(Beállítások!$B$4),"A kivállasztott beszállító az adott évben nincs a jóváhagyott beszááítók között! Kérem ellenőrizze!",""),"A kivállasztott beszállító az adott évben nincs a jóváhagyott beszááítók között! Kérem ellenőrizze!"))</f>
        <v/>
      </c>
      <c r="N7" s="42"/>
      <c r="O7" s="42"/>
      <c r="P7" s="43"/>
      <c r="R7"/>
      <c r="S7"/>
      <c r="U7" s="65"/>
    </row>
    <row r="8" spans="1:21" ht="28.2" customHeight="1" x14ac:dyDescent="0.3">
      <c r="A8" s="22">
        <v>2</v>
      </c>
      <c r="B8" s="34"/>
      <c r="C8" s="35"/>
      <c r="D8" s="22" t="str">
        <f t="shared" ref="D8:D16" si="0">IFERROR(VLOOKUP(C8,$N$6:$O$204,2,FALSE),"")</f>
        <v/>
      </c>
      <c r="E8" s="35"/>
      <c r="F8" s="29" t="str">
        <f>IF(D8="","",IFERROR(IF(INT(LEFT(VLOOKUP(C8,$N$6:$P$204,3,FALSE),4))&lt;&gt;INT(Beállítások!$B$4),"A kivállasztott beszállító az adott évben nincs a jóváhagyott beszááítók között! Kérem ellenőrizze!",""),"A kivállasztott beszállító az adott évben nincs a jóváhagyott beszááítók között! Kérem ellenőrizze!"))</f>
        <v/>
      </c>
      <c r="M8" s="38">
        <v>1</v>
      </c>
      <c r="N8" s="42" t="s">
        <v>39</v>
      </c>
      <c r="O8" s="42" t="s">
        <v>4</v>
      </c>
      <c r="P8" s="43" t="s">
        <v>40</v>
      </c>
      <c r="Q8" s="2" t="s">
        <v>39</v>
      </c>
      <c r="R8" s="2" t="s">
        <v>198</v>
      </c>
      <c r="S8" s="2" t="s">
        <v>199</v>
      </c>
      <c r="T8" s="2" t="s">
        <v>200</v>
      </c>
      <c r="U8" s="65"/>
    </row>
    <row r="9" spans="1:21" ht="28.2" customHeight="1" x14ac:dyDescent="0.3">
      <c r="A9" s="22">
        <v>3</v>
      </c>
      <c r="B9" s="34"/>
      <c r="C9" s="35"/>
      <c r="D9" s="22" t="str">
        <f t="shared" si="0"/>
        <v/>
      </c>
      <c r="E9" s="35"/>
      <c r="F9" s="29" t="str">
        <f>IF(D9="","",IFERROR(IF(INT(LEFT(VLOOKUP(C9,$N$6:$P$204,3,FALSE),4))&lt;&gt;INT(Beállítások!$B$4),"A kivállasztott beszállító az adott évben nincs a jóváhagyott beszááítók között! Kérem ellenőrizze!",""),"A kivállasztott beszállító az adott évben nincs a jóváhagyott beszááítók között! Kérem ellenőrizze!"))</f>
        <v/>
      </c>
      <c r="M9" s="38">
        <v>2</v>
      </c>
      <c r="N9" s="42" t="s">
        <v>241</v>
      </c>
      <c r="O9" s="42" t="s">
        <v>242</v>
      </c>
      <c r="P9" s="43" t="s">
        <v>278</v>
      </c>
      <c r="Q9" s="2" t="s">
        <v>241</v>
      </c>
      <c r="R9" s="2">
        <v>22723125</v>
      </c>
      <c r="S9" s="2" t="s">
        <v>202</v>
      </c>
      <c r="T9" s="2">
        <v>202104</v>
      </c>
      <c r="U9" s="65">
        <v>22723125</v>
      </c>
    </row>
    <row r="10" spans="1:21" ht="28.2" customHeight="1" x14ac:dyDescent="0.3">
      <c r="A10" s="22">
        <v>4</v>
      </c>
      <c r="B10" s="34"/>
      <c r="C10" s="35"/>
      <c r="D10" s="22" t="str">
        <f t="shared" si="0"/>
        <v/>
      </c>
      <c r="E10" s="35"/>
      <c r="F10" s="29" t="str">
        <f>IF(D10="","",IFERROR(IF(INT(LEFT(VLOOKUP(C10,$N$6:$P$204,3,FALSE),4))&lt;&gt;INT(Beállítások!$B$4),"A kivállasztott beszállító az adott évben nincs a jóváhagyott beszááítók között! Kérem ellenőrizze!",""),"A kivállasztott beszállító az adott évben nincs a jóváhagyott beszááítók között! Kérem ellenőrizze!"))</f>
        <v/>
      </c>
      <c r="M10" s="38">
        <v>3</v>
      </c>
      <c r="N10" s="42" t="s">
        <v>244</v>
      </c>
      <c r="O10" s="42" t="s">
        <v>245</v>
      </c>
      <c r="P10" s="43" t="s">
        <v>278</v>
      </c>
      <c r="Q10" s="2" t="s">
        <v>244</v>
      </c>
      <c r="R10" s="2">
        <v>13633277</v>
      </c>
      <c r="S10" s="2" t="s">
        <v>203</v>
      </c>
      <c r="T10" s="2">
        <v>202104</v>
      </c>
      <c r="U10" s="65">
        <v>13633277</v>
      </c>
    </row>
    <row r="11" spans="1:21" ht="28.2" customHeight="1" x14ac:dyDescent="0.3">
      <c r="A11" s="22">
        <v>5</v>
      </c>
      <c r="B11" s="34"/>
      <c r="C11" s="35"/>
      <c r="D11" s="22" t="str">
        <f t="shared" si="0"/>
        <v/>
      </c>
      <c r="E11" s="35"/>
      <c r="F11" s="29" t="str">
        <f>IF(D11="","",IFERROR(IF(INT(LEFT(VLOOKUP(C11,$N$6:$P$204,3,FALSE),4))&lt;&gt;INT(Beállítások!$B$4),"A kivállasztott beszállító az adott évben nincs a jóváhagyott beszááítók között! Kérem ellenőrizze!",""),"A kivállasztott beszállító az adott évben nincs a jóváhagyott beszááítók között! Kérem ellenőrizze!"))</f>
        <v/>
      </c>
      <c r="M11" s="38">
        <v>4</v>
      </c>
      <c r="N11" s="42" t="s">
        <v>41</v>
      </c>
      <c r="O11" s="42" t="s">
        <v>42</v>
      </c>
      <c r="P11" s="43" t="s">
        <v>278</v>
      </c>
      <c r="Q11" s="2" t="s">
        <v>41</v>
      </c>
      <c r="R11" s="2">
        <v>12999732</v>
      </c>
      <c r="S11" s="2" t="s">
        <v>204</v>
      </c>
      <c r="T11" s="2">
        <v>202104</v>
      </c>
      <c r="U11" s="65">
        <v>12999732</v>
      </c>
    </row>
    <row r="12" spans="1:21" ht="28.2" customHeight="1" x14ac:dyDescent="0.3">
      <c r="A12" s="22">
        <v>6</v>
      </c>
      <c r="B12" s="34"/>
      <c r="C12" s="35"/>
      <c r="D12" s="22" t="str">
        <f t="shared" si="0"/>
        <v/>
      </c>
      <c r="E12" s="35"/>
      <c r="F12" s="29" t="str">
        <f>IF(D12="","",IFERROR(IF(INT(LEFT(VLOOKUP(C12,$N$6:$P$204,3,FALSE),4))&lt;&gt;INT(Beállítások!$B$4),"A kivállasztott beszállító az adott évben nincs a jóváhagyott beszááítók között! Kérem ellenőrizze!",""),"A kivállasztott beszállító az adott évben nincs a jóváhagyott beszááítók között! Kérem ellenőrizze!"))</f>
        <v/>
      </c>
      <c r="M12" s="38">
        <v>5</v>
      </c>
      <c r="N12" s="42" t="s">
        <v>246</v>
      </c>
      <c r="O12" s="42" t="s">
        <v>279</v>
      </c>
      <c r="P12" s="43" t="s">
        <v>278</v>
      </c>
      <c r="Q12" s="2" t="s">
        <v>246</v>
      </c>
      <c r="R12" s="2">
        <v>10332207</v>
      </c>
      <c r="S12" s="2" t="s">
        <v>205</v>
      </c>
      <c r="T12" s="2">
        <v>202104</v>
      </c>
      <c r="U12" s="65">
        <v>10332207</v>
      </c>
    </row>
    <row r="13" spans="1:21" ht="28.2" customHeight="1" x14ac:dyDescent="0.3">
      <c r="A13" s="22">
        <v>7</v>
      </c>
      <c r="B13" s="34"/>
      <c r="C13" s="35"/>
      <c r="D13" s="22" t="str">
        <f t="shared" si="0"/>
        <v/>
      </c>
      <c r="E13" s="35"/>
      <c r="F13" s="29" t="str">
        <f>IF(D13="","",IFERROR(IF(INT(LEFT(VLOOKUP(C13,$N$6:$P$204,3,FALSE),4))&lt;&gt;INT(Beállítások!$B$4),"A kivállasztott beszállító az adott évben nincs a jóváhagyott beszááítók között! Kérem ellenőrizze!",""),"A kivállasztott beszállító az adott évben nincs a jóváhagyott beszááítók között! Kérem ellenőrizze!"))</f>
        <v/>
      </c>
      <c r="M13" s="38">
        <v>6</v>
      </c>
      <c r="N13" s="42" t="s">
        <v>280</v>
      </c>
      <c r="O13" s="42" t="s">
        <v>281</v>
      </c>
      <c r="P13" s="43" t="s">
        <v>278</v>
      </c>
      <c r="Q13" s="2" t="s">
        <v>280</v>
      </c>
      <c r="R13" s="2">
        <v>76918012</v>
      </c>
      <c r="S13" s="2" t="s">
        <v>206</v>
      </c>
      <c r="T13" s="2">
        <v>202104</v>
      </c>
      <c r="U13" s="65">
        <v>76918012</v>
      </c>
    </row>
    <row r="14" spans="1:21" ht="28.2" customHeight="1" x14ac:dyDescent="0.3">
      <c r="A14" s="22">
        <v>8</v>
      </c>
      <c r="B14" s="34"/>
      <c r="C14" s="35"/>
      <c r="D14" s="22" t="str">
        <f t="shared" si="0"/>
        <v/>
      </c>
      <c r="E14" s="35"/>
      <c r="F14" s="29" t="str">
        <f>IF(D14="","",IFERROR(IF(INT(LEFT(VLOOKUP(C14,$N$6:$P$204,3,FALSE),4))&lt;&gt;INT(Beállítások!$B$4),"A kivállasztott beszállító az adott évben nincs a jóváhagyott beszááítók között! Kérem ellenőrizze!",""),"A kivállasztott beszállító az adott évben nincs a jóváhagyott beszááítók között! Kérem ellenőrizze!"))</f>
        <v/>
      </c>
      <c r="M14" s="38">
        <v>7</v>
      </c>
      <c r="N14" s="44" t="s">
        <v>282</v>
      </c>
      <c r="O14" s="42" t="s">
        <v>283</v>
      </c>
      <c r="P14" s="43" t="s">
        <v>278</v>
      </c>
      <c r="Q14" s="2" t="s">
        <v>282</v>
      </c>
      <c r="R14" s="2">
        <v>24725178</v>
      </c>
      <c r="S14" s="2" t="s">
        <v>207</v>
      </c>
      <c r="T14" s="2">
        <v>202104</v>
      </c>
      <c r="U14" s="65">
        <v>24725178</v>
      </c>
    </row>
    <row r="15" spans="1:21" ht="28.2" customHeight="1" x14ac:dyDescent="0.3">
      <c r="A15" s="22">
        <v>9</v>
      </c>
      <c r="B15" s="34"/>
      <c r="C15" s="35"/>
      <c r="D15" s="22" t="str">
        <f t="shared" si="0"/>
        <v/>
      </c>
      <c r="E15" s="35"/>
      <c r="F15" s="29" t="str">
        <f>IF(D15="","",IFERROR(IF(INT(LEFT(VLOOKUP(C15,$N$6:$P$204,3,FALSE),4))&lt;&gt;INT(Beállítások!$B$4),"A kivállasztott beszállító az adott évben nincs a jóváhagyott beszááítók között! Kérem ellenőrizze!",""),"A kivállasztott beszállító az adott évben nincs a jóváhagyott beszááítók között! Kérem ellenőrizze!"))</f>
        <v/>
      </c>
      <c r="M15" s="38">
        <v>8</v>
      </c>
      <c r="N15" s="42" t="s">
        <v>49</v>
      </c>
      <c r="O15" s="42" t="s">
        <v>247</v>
      </c>
      <c r="P15" s="43" t="s">
        <v>278</v>
      </c>
      <c r="Q15" s="2" t="s">
        <v>49</v>
      </c>
      <c r="S15" s="2" t="s">
        <v>208</v>
      </c>
      <c r="U15" s="65"/>
    </row>
    <row r="16" spans="1:21" ht="28.2" customHeight="1" x14ac:dyDescent="0.3">
      <c r="A16" s="22">
        <v>10</v>
      </c>
      <c r="B16" s="34"/>
      <c r="C16" s="35"/>
      <c r="D16" s="22" t="str">
        <f t="shared" si="0"/>
        <v/>
      </c>
      <c r="E16" s="35"/>
      <c r="F16" s="29" t="str">
        <f>IF(D16="","",IFERROR(IF(INT(LEFT(VLOOKUP(C16,$N$6:$P$204,3,FALSE),4))&lt;&gt;INT(Beállítások!$B$4),"A kivállasztott beszállító az adott évben nincs a jóváhagyott beszááítók között! Kérem ellenőrizze!",""),"A kivállasztott beszállító az adott évben nincs a jóváhagyott beszááítók között! Kérem ellenőrizze!"))</f>
        <v/>
      </c>
      <c r="M16" s="38">
        <v>9</v>
      </c>
      <c r="N16" s="42" t="s">
        <v>284</v>
      </c>
      <c r="O16" s="42" t="s">
        <v>285</v>
      </c>
      <c r="P16" s="43" t="s">
        <v>278</v>
      </c>
      <c r="Q16" s="2" t="s">
        <v>284</v>
      </c>
      <c r="S16" s="2" t="s">
        <v>208</v>
      </c>
      <c r="U16" s="65"/>
    </row>
    <row r="17" spans="2:21" x14ac:dyDescent="0.3">
      <c r="M17" s="38">
        <v>10</v>
      </c>
      <c r="N17" s="42" t="s">
        <v>51</v>
      </c>
      <c r="O17" s="42" t="s">
        <v>52</v>
      </c>
      <c r="P17" s="43" t="s">
        <v>278</v>
      </c>
      <c r="Q17" s="2" t="s">
        <v>51</v>
      </c>
      <c r="R17" s="2">
        <v>10725625</v>
      </c>
      <c r="S17" s="2" t="s">
        <v>209</v>
      </c>
      <c r="T17" s="2">
        <v>202104</v>
      </c>
      <c r="U17" s="65">
        <v>10725625</v>
      </c>
    </row>
    <row r="18" spans="2:21" x14ac:dyDescent="0.3">
      <c r="M18" s="38">
        <v>11</v>
      </c>
      <c r="N18" s="42" t="s">
        <v>248</v>
      </c>
      <c r="O18" s="42" t="s">
        <v>249</v>
      </c>
      <c r="P18" s="43" t="s">
        <v>278</v>
      </c>
      <c r="Q18" s="2" t="s">
        <v>248</v>
      </c>
      <c r="S18" s="2" t="s">
        <v>208</v>
      </c>
      <c r="U18" s="65"/>
    </row>
    <row r="19" spans="2:21" x14ac:dyDescent="0.3">
      <c r="B19" s="47" t="s">
        <v>183</v>
      </c>
      <c r="C19" s="38"/>
      <c r="D19" s="30"/>
      <c r="M19" s="38">
        <v>12</v>
      </c>
      <c r="N19" s="42" t="s">
        <v>54</v>
      </c>
      <c r="O19" s="42" t="s">
        <v>250</v>
      </c>
      <c r="P19" s="43" t="s">
        <v>278</v>
      </c>
      <c r="Q19" s="2" t="s">
        <v>54</v>
      </c>
      <c r="R19" s="2">
        <v>25356999</v>
      </c>
      <c r="S19" s="2" t="s">
        <v>255</v>
      </c>
      <c r="T19" s="2">
        <v>202104</v>
      </c>
      <c r="U19" s="65">
        <v>25356999</v>
      </c>
    </row>
    <row r="20" spans="2:21" x14ac:dyDescent="0.3">
      <c r="D20" s="38" t="s">
        <v>185</v>
      </c>
      <c r="M20" s="38">
        <v>13</v>
      </c>
      <c r="N20" s="42" t="s">
        <v>56</v>
      </c>
      <c r="O20" s="42" t="s">
        <v>286</v>
      </c>
      <c r="P20" s="43" t="s">
        <v>278</v>
      </c>
      <c r="Q20" s="2" t="s">
        <v>56</v>
      </c>
      <c r="R20" s="2">
        <v>11960207</v>
      </c>
      <c r="S20" s="2" t="s">
        <v>210</v>
      </c>
      <c r="T20" s="2">
        <v>202104</v>
      </c>
      <c r="U20" s="65">
        <v>11960207</v>
      </c>
    </row>
    <row r="21" spans="2:21" x14ac:dyDescent="0.3">
      <c r="M21" s="38">
        <v>14</v>
      </c>
      <c r="N21" s="42" t="s">
        <v>58</v>
      </c>
      <c r="O21" s="42" t="s">
        <v>256</v>
      </c>
      <c r="P21" s="43" t="s">
        <v>278</v>
      </c>
      <c r="Q21" s="2" t="s">
        <v>58</v>
      </c>
      <c r="R21" s="2">
        <v>65583544</v>
      </c>
      <c r="S21" s="2" t="s">
        <v>211</v>
      </c>
      <c r="T21" s="2">
        <v>202104</v>
      </c>
      <c r="U21" s="65">
        <v>65583544</v>
      </c>
    </row>
    <row r="22" spans="2:21" x14ac:dyDescent="0.3">
      <c r="M22" s="38">
        <v>15</v>
      </c>
      <c r="N22" s="42" t="s">
        <v>60</v>
      </c>
      <c r="O22" s="42" t="s">
        <v>257</v>
      </c>
      <c r="P22" s="43" t="s">
        <v>278</v>
      </c>
      <c r="Q22" s="2" t="s">
        <v>60</v>
      </c>
      <c r="R22" s="2">
        <v>12836006</v>
      </c>
      <c r="S22" s="2" t="s">
        <v>212</v>
      </c>
      <c r="T22" s="2">
        <v>202104</v>
      </c>
      <c r="U22" s="65">
        <v>12836006</v>
      </c>
    </row>
    <row r="23" spans="2:21" x14ac:dyDescent="0.3">
      <c r="M23" s="38">
        <v>16</v>
      </c>
      <c r="N23" s="42" t="s">
        <v>258</v>
      </c>
      <c r="O23" s="42" t="s">
        <v>260</v>
      </c>
      <c r="P23" s="43" t="s">
        <v>278</v>
      </c>
      <c r="Q23" s="2" t="s">
        <v>258</v>
      </c>
      <c r="R23" s="2">
        <v>12440173</v>
      </c>
      <c r="S23" s="2" t="s">
        <v>213</v>
      </c>
      <c r="T23" s="2">
        <v>202104</v>
      </c>
      <c r="U23" s="65">
        <v>12440173</v>
      </c>
    </row>
    <row r="24" spans="2:21" x14ac:dyDescent="0.3">
      <c r="N24" s="42" t="s">
        <v>259</v>
      </c>
      <c r="O24" s="42"/>
      <c r="P24" s="43"/>
      <c r="Q24" s="2" t="s">
        <v>259</v>
      </c>
      <c r="U24" s="65"/>
    </row>
    <row r="25" spans="2:21" x14ac:dyDescent="0.3">
      <c r="M25" s="38">
        <v>17</v>
      </c>
      <c r="N25" s="42" t="s">
        <v>64</v>
      </c>
      <c r="O25" s="42" t="s">
        <v>261</v>
      </c>
      <c r="P25" s="43" t="s">
        <v>278</v>
      </c>
      <c r="Q25" s="2" t="s">
        <v>64</v>
      </c>
      <c r="R25" s="2">
        <v>23955145</v>
      </c>
      <c r="S25" s="2" t="s">
        <v>206</v>
      </c>
      <c r="T25" s="2">
        <v>202104</v>
      </c>
      <c r="U25" s="65">
        <v>23955145</v>
      </c>
    </row>
    <row r="26" spans="2:21" x14ac:dyDescent="0.3">
      <c r="M26" s="38">
        <v>18</v>
      </c>
      <c r="N26" s="42" t="s">
        <v>72</v>
      </c>
      <c r="O26" s="42" t="s">
        <v>73</v>
      </c>
      <c r="P26" s="43" t="s">
        <v>278</v>
      </c>
      <c r="Q26" s="2" t="s">
        <v>72</v>
      </c>
      <c r="R26" s="2">
        <v>23938834</v>
      </c>
      <c r="S26" s="2" t="s">
        <v>206</v>
      </c>
      <c r="T26" s="2">
        <v>202104</v>
      </c>
      <c r="U26" s="65">
        <v>23938834</v>
      </c>
    </row>
    <row r="27" spans="2:21" x14ac:dyDescent="0.3">
      <c r="M27" s="38">
        <v>19</v>
      </c>
      <c r="N27" s="42" t="s">
        <v>76</v>
      </c>
      <c r="O27" s="42" t="s">
        <v>77</v>
      </c>
      <c r="P27" s="43" t="s">
        <v>278</v>
      </c>
      <c r="Q27" s="2" t="s">
        <v>76</v>
      </c>
      <c r="R27" s="2">
        <v>13694454</v>
      </c>
      <c r="S27" s="2" t="s">
        <v>206</v>
      </c>
      <c r="T27" s="2">
        <v>202104</v>
      </c>
      <c r="U27" s="65">
        <v>13694454</v>
      </c>
    </row>
    <row r="28" spans="2:21" x14ac:dyDescent="0.3">
      <c r="M28" s="38">
        <v>20</v>
      </c>
      <c r="N28" s="42" t="s">
        <v>78</v>
      </c>
      <c r="O28" s="42" t="s">
        <v>79</v>
      </c>
      <c r="P28" s="43" t="s">
        <v>278</v>
      </c>
      <c r="Q28" s="2" t="s">
        <v>78</v>
      </c>
      <c r="R28" s="2">
        <v>14719983</v>
      </c>
      <c r="S28" s="2" t="s">
        <v>214</v>
      </c>
      <c r="T28" s="2">
        <v>202104</v>
      </c>
      <c r="U28" s="65">
        <v>14719983</v>
      </c>
    </row>
    <row r="29" spans="2:21" x14ac:dyDescent="0.3">
      <c r="M29" s="38">
        <v>21</v>
      </c>
      <c r="N29" s="42" t="s">
        <v>287</v>
      </c>
      <c r="O29" s="42" t="s">
        <v>288</v>
      </c>
      <c r="P29" s="43" t="s">
        <v>278</v>
      </c>
      <c r="Q29" s="2" t="s">
        <v>287</v>
      </c>
      <c r="R29" s="2">
        <v>12789021</v>
      </c>
      <c r="S29" s="2" t="s">
        <v>215</v>
      </c>
      <c r="T29" s="2">
        <v>202104</v>
      </c>
      <c r="U29" s="65">
        <v>12789021</v>
      </c>
    </row>
    <row r="30" spans="2:21" x14ac:dyDescent="0.3">
      <c r="M30" s="38">
        <v>22</v>
      </c>
      <c r="N30" s="42" t="s">
        <v>263</v>
      </c>
      <c r="O30" s="42" t="s">
        <v>264</v>
      </c>
      <c r="P30" s="43" t="s">
        <v>278</v>
      </c>
      <c r="Q30" s="2" t="s">
        <v>263</v>
      </c>
      <c r="R30" s="2">
        <v>13014278</v>
      </c>
      <c r="S30" s="2" t="s">
        <v>216</v>
      </c>
      <c r="T30" s="2">
        <v>202104</v>
      </c>
      <c r="U30" s="65">
        <v>13014278</v>
      </c>
    </row>
    <row r="31" spans="2:21" x14ac:dyDescent="0.3">
      <c r="M31" s="38">
        <v>23</v>
      </c>
      <c r="N31" s="42" t="s">
        <v>82</v>
      </c>
      <c r="O31" s="42" t="s">
        <v>83</v>
      </c>
      <c r="P31" s="43" t="s">
        <v>278</v>
      </c>
      <c r="Q31" s="2" t="s">
        <v>82</v>
      </c>
      <c r="R31" s="2">
        <v>11839312</v>
      </c>
      <c r="S31" s="2" t="s">
        <v>217</v>
      </c>
      <c r="T31" s="2">
        <v>202104</v>
      </c>
      <c r="U31" s="65">
        <v>11839312</v>
      </c>
    </row>
    <row r="32" spans="2:21" x14ac:dyDescent="0.3">
      <c r="M32" s="38">
        <v>24</v>
      </c>
      <c r="N32" s="42" t="s">
        <v>84</v>
      </c>
      <c r="O32" s="42" t="s">
        <v>85</v>
      </c>
      <c r="P32" s="43" t="s">
        <v>278</v>
      </c>
      <c r="Q32" s="2" t="s">
        <v>84</v>
      </c>
      <c r="S32" s="2" t="s">
        <v>208</v>
      </c>
      <c r="U32" s="65"/>
    </row>
    <row r="33" spans="13:21" x14ac:dyDescent="0.3">
      <c r="M33" s="38">
        <v>25</v>
      </c>
      <c r="N33" s="42" t="s">
        <v>102</v>
      </c>
      <c r="O33" s="42" t="s">
        <v>103</v>
      </c>
      <c r="P33" s="43" t="s">
        <v>278</v>
      </c>
      <c r="Q33" s="2" t="s">
        <v>102</v>
      </c>
      <c r="R33" s="2">
        <v>11739339</v>
      </c>
      <c r="S33" s="2" t="s">
        <v>218</v>
      </c>
      <c r="T33" s="2">
        <v>202104</v>
      </c>
      <c r="U33" s="65">
        <v>11739339</v>
      </c>
    </row>
    <row r="34" spans="13:21" x14ac:dyDescent="0.3">
      <c r="M34" s="38">
        <v>26</v>
      </c>
      <c r="N34" s="42" t="s">
        <v>106</v>
      </c>
      <c r="O34" s="42" t="s">
        <v>267</v>
      </c>
      <c r="P34" s="43" t="s">
        <v>278</v>
      </c>
      <c r="Q34" s="2" t="s">
        <v>106</v>
      </c>
      <c r="R34" s="2">
        <v>11085111</v>
      </c>
      <c r="S34" s="2" t="s">
        <v>219</v>
      </c>
      <c r="T34" s="2">
        <v>202104</v>
      </c>
      <c r="U34" s="65">
        <v>11085111</v>
      </c>
    </row>
    <row r="35" spans="13:21" x14ac:dyDescent="0.3">
      <c r="M35" s="38">
        <v>27</v>
      </c>
      <c r="N35" s="42" t="s">
        <v>289</v>
      </c>
      <c r="O35" s="42" t="s">
        <v>107</v>
      </c>
      <c r="P35" s="43" t="s">
        <v>278</v>
      </c>
      <c r="Q35" s="2" t="s">
        <v>289</v>
      </c>
      <c r="R35" s="2">
        <v>11964634</v>
      </c>
      <c r="S35" s="2" t="s">
        <v>220</v>
      </c>
      <c r="T35" s="2">
        <v>202104</v>
      </c>
      <c r="U35" s="65">
        <v>11964634</v>
      </c>
    </row>
    <row r="36" spans="13:21" x14ac:dyDescent="0.3">
      <c r="M36" s="38">
        <v>28</v>
      </c>
      <c r="N36" s="42" t="s">
        <v>110</v>
      </c>
      <c r="O36" s="42" t="s">
        <v>290</v>
      </c>
      <c r="P36" s="43" t="s">
        <v>278</v>
      </c>
      <c r="Q36" s="2" t="s">
        <v>110</v>
      </c>
      <c r="S36" s="2" t="s">
        <v>208</v>
      </c>
      <c r="U36" s="65"/>
    </row>
    <row r="37" spans="13:21" x14ac:dyDescent="0.3">
      <c r="M37" s="38">
        <v>29</v>
      </c>
      <c r="N37" s="42" t="s">
        <v>120</v>
      </c>
      <c r="O37" s="42" t="s">
        <v>121</v>
      </c>
      <c r="P37" s="43" t="s">
        <v>278</v>
      </c>
      <c r="Q37" s="2" t="s">
        <v>120</v>
      </c>
      <c r="S37" s="2" t="s">
        <v>208</v>
      </c>
      <c r="U37" s="65"/>
    </row>
    <row r="38" spans="13:21" x14ac:dyDescent="0.3">
      <c r="M38" s="38">
        <v>30</v>
      </c>
      <c r="N38" s="42" t="s">
        <v>126</v>
      </c>
      <c r="O38" s="42" t="s">
        <v>127</v>
      </c>
      <c r="P38" s="43" t="s">
        <v>278</v>
      </c>
      <c r="Q38" s="2" t="s">
        <v>126</v>
      </c>
      <c r="R38" s="2">
        <v>24782863</v>
      </c>
      <c r="S38" s="2" t="s">
        <v>221</v>
      </c>
      <c r="T38" s="2">
        <v>202104</v>
      </c>
      <c r="U38" s="65">
        <v>24782863</v>
      </c>
    </row>
    <row r="39" spans="13:21" x14ac:dyDescent="0.3">
      <c r="M39" s="38">
        <v>31</v>
      </c>
      <c r="N39" s="42" t="s">
        <v>128</v>
      </c>
      <c r="O39" s="42" t="s">
        <v>129</v>
      </c>
      <c r="P39" s="43" t="s">
        <v>278</v>
      </c>
      <c r="Q39" s="2" t="s">
        <v>128</v>
      </c>
      <c r="S39" s="2" t="s">
        <v>208</v>
      </c>
      <c r="U39" s="65"/>
    </row>
    <row r="40" spans="13:21" x14ac:dyDescent="0.3">
      <c r="M40" s="38">
        <v>32</v>
      </c>
      <c r="N40" s="42" t="s">
        <v>134</v>
      </c>
      <c r="O40" s="42" t="s">
        <v>291</v>
      </c>
      <c r="P40" s="43" t="s">
        <v>278</v>
      </c>
      <c r="Q40" s="2" t="s">
        <v>134</v>
      </c>
      <c r="S40" s="2" t="s">
        <v>208</v>
      </c>
      <c r="U40" s="65"/>
    </row>
    <row r="41" spans="13:21" x14ac:dyDescent="0.3">
      <c r="M41" s="38">
        <v>33</v>
      </c>
      <c r="N41" s="42" t="s">
        <v>269</v>
      </c>
      <c r="O41" s="42" t="s">
        <v>270</v>
      </c>
      <c r="P41" s="43" t="s">
        <v>278</v>
      </c>
      <c r="Q41" s="2" t="s">
        <v>269</v>
      </c>
      <c r="S41" s="2" t="s">
        <v>208</v>
      </c>
      <c r="U41" s="65"/>
    </row>
    <row r="42" spans="13:21" x14ac:dyDescent="0.3">
      <c r="M42" s="38">
        <v>34</v>
      </c>
      <c r="N42" s="42" t="s">
        <v>142</v>
      </c>
      <c r="O42" s="42" t="s">
        <v>143</v>
      </c>
      <c r="P42" s="43" t="s">
        <v>278</v>
      </c>
      <c r="Q42" s="2" t="s">
        <v>142</v>
      </c>
      <c r="S42" s="2" t="s">
        <v>208</v>
      </c>
      <c r="U42" s="65"/>
    </row>
    <row r="43" spans="13:21" x14ac:dyDescent="0.3">
      <c r="M43" s="38">
        <v>35</v>
      </c>
      <c r="N43" s="42" t="s">
        <v>150</v>
      </c>
      <c r="O43" s="42" t="s">
        <v>151</v>
      </c>
      <c r="P43" s="43" t="s">
        <v>278</v>
      </c>
      <c r="Q43" s="2" t="s">
        <v>150</v>
      </c>
      <c r="R43" s="2">
        <v>66047629</v>
      </c>
      <c r="S43" s="2" t="s">
        <v>206</v>
      </c>
      <c r="T43" s="2">
        <v>202104</v>
      </c>
      <c r="U43" s="65">
        <v>66047629</v>
      </c>
    </row>
    <row r="44" spans="13:21" x14ac:dyDescent="0.3">
      <c r="M44" s="38">
        <v>36</v>
      </c>
      <c r="N44" s="42" t="s">
        <v>155</v>
      </c>
      <c r="O44" s="42" t="s">
        <v>273</v>
      </c>
      <c r="P44" s="43" t="s">
        <v>278</v>
      </c>
      <c r="Q44" s="2" t="s">
        <v>155</v>
      </c>
      <c r="R44" s="2">
        <v>11152792</v>
      </c>
      <c r="S44" s="2" t="s">
        <v>272</v>
      </c>
      <c r="T44" s="2">
        <v>202104</v>
      </c>
      <c r="U44" s="65">
        <v>11152792</v>
      </c>
    </row>
    <row r="45" spans="13:21" x14ac:dyDescent="0.3">
      <c r="M45" s="38">
        <v>37</v>
      </c>
      <c r="N45" s="42" t="s">
        <v>236</v>
      </c>
      <c r="O45" s="42" t="s">
        <v>292</v>
      </c>
      <c r="P45" s="43" t="s">
        <v>278</v>
      </c>
      <c r="Q45" s="2" t="s">
        <v>236</v>
      </c>
      <c r="R45" s="2">
        <v>25091377</v>
      </c>
      <c r="S45" s="2" t="s">
        <v>222</v>
      </c>
      <c r="T45" s="2">
        <v>202104</v>
      </c>
      <c r="U45" s="65">
        <v>25091377</v>
      </c>
    </row>
    <row r="46" spans="13:21" x14ac:dyDescent="0.3">
      <c r="M46" s="38">
        <v>38</v>
      </c>
      <c r="N46" s="42" t="s">
        <v>157</v>
      </c>
      <c r="O46" s="42" t="s">
        <v>275</v>
      </c>
      <c r="P46" s="43" t="s">
        <v>278</v>
      </c>
      <c r="Q46" s="2" t="s">
        <v>157</v>
      </c>
      <c r="R46" s="2">
        <v>13002772</v>
      </c>
      <c r="S46" s="2" t="s">
        <v>223</v>
      </c>
      <c r="T46" s="2">
        <v>202104</v>
      </c>
      <c r="U46" s="65">
        <v>13002772</v>
      </c>
    </row>
    <row r="47" spans="13:21" x14ac:dyDescent="0.3">
      <c r="M47" s="38">
        <v>39</v>
      </c>
      <c r="N47" s="42" t="s">
        <v>159</v>
      </c>
      <c r="O47" s="42" t="s">
        <v>160</v>
      </c>
      <c r="P47" s="43" t="s">
        <v>278</v>
      </c>
      <c r="Q47" s="2" t="s">
        <v>159</v>
      </c>
      <c r="R47" s="2">
        <v>25292097</v>
      </c>
      <c r="S47" s="2" t="s">
        <v>224</v>
      </c>
      <c r="T47" s="2">
        <v>202104</v>
      </c>
      <c r="U47" s="65">
        <v>25292097</v>
      </c>
    </row>
    <row r="48" spans="13:21" x14ac:dyDescent="0.3">
      <c r="M48" s="38">
        <v>40</v>
      </c>
      <c r="N48" s="42" t="s">
        <v>163</v>
      </c>
      <c r="O48" s="42" t="s">
        <v>164</v>
      </c>
      <c r="P48" s="43" t="s">
        <v>278</v>
      </c>
      <c r="Q48" s="2" t="s">
        <v>163</v>
      </c>
      <c r="S48" s="2" t="s">
        <v>208</v>
      </c>
      <c r="U48" s="65"/>
    </row>
    <row r="49" spans="13:21" x14ac:dyDescent="0.3">
      <c r="M49" s="38">
        <v>41</v>
      </c>
      <c r="N49" s="42" t="s">
        <v>165</v>
      </c>
      <c r="O49" s="42" t="s">
        <v>166</v>
      </c>
      <c r="P49" s="43" t="s">
        <v>278</v>
      </c>
      <c r="Q49" s="2" t="s">
        <v>165</v>
      </c>
      <c r="R49" s="2">
        <v>64205722</v>
      </c>
      <c r="S49" s="2" t="s">
        <v>206</v>
      </c>
      <c r="T49" s="2">
        <v>202104</v>
      </c>
      <c r="U49" s="65">
        <v>64205722</v>
      </c>
    </row>
    <row r="50" spans="13:21" x14ac:dyDescent="0.3">
      <c r="M50" s="38">
        <v>42</v>
      </c>
      <c r="N50" s="42" t="s">
        <v>169</v>
      </c>
      <c r="O50" s="42" t="s">
        <v>276</v>
      </c>
      <c r="P50" s="43" t="s">
        <v>278</v>
      </c>
      <c r="Q50" s="2" t="s">
        <v>169</v>
      </c>
      <c r="S50" s="2" t="s">
        <v>208</v>
      </c>
      <c r="U50" s="65"/>
    </row>
    <row r="51" spans="13:21" x14ac:dyDescent="0.3">
      <c r="M51" s="38">
        <v>43</v>
      </c>
      <c r="N51" s="42" t="s">
        <v>173</v>
      </c>
      <c r="O51" s="42" t="s">
        <v>174</v>
      </c>
      <c r="P51" s="43" t="s">
        <v>278</v>
      </c>
      <c r="Q51" s="2" t="s">
        <v>173</v>
      </c>
      <c r="S51" s="2" t="s">
        <v>208</v>
      </c>
      <c r="U51" s="65"/>
    </row>
    <row r="52" spans="13:21" x14ac:dyDescent="0.3">
      <c r="M52" s="38">
        <v>44</v>
      </c>
      <c r="N52" s="42" t="s">
        <v>43</v>
      </c>
      <c r="O52" s="42" t="s">
        <v>44</v>
      </c>
      <c r="P52" s="43" t="s">
        <v>243</v>
      </c>
      <c r="Q52" s="2" t="s">
        <v>43</v>
      </c>
      <c r="S52" s="2" t="s">
        <v>208</v>
      </c>
      <c r="U52" s="65"/>
    </row>
    <row r="53" spans="13:21" x14ac:dyDescent="0.3">
      <c r="M53" s="38">
        <v>45</v>
      </c>
      <c r="N53" s="42" t="s">
        <v>246</v>
      </c>
      <c r="O53" s="42" t="s">
        <v>46</v>
      </c>
      <c r="P53" s="43" t="s">
        <v>243</v>
      </c>
      <c r="Q53" s="2" t="s">
        <v>246</v>
      </c>
      <c r="S53" s="2" t="s">
        <v>208</v>
      </c>
      <c r="U53" s="65"/>
    </row>
    <row r="54" spans="13:21" x14ac:dyDescent="0.3">
      <c r="M54" s="38">
        <v>46</v>
      </c>
      <c r="N54" s="42" t="s">
        <v>56</v>
      </c>
      <c r="O54" s="42" t="s">
        <v>57</v>
      </c>
      <c r="P54" s="43" t="s">
        <v>243</v>
      </c>
      <c r="Q54" s="2" t="s">
        <v>56</v>
      </c>
      <c r="R54" s="2">
        <v>14978409</v>
      </c>
      <c r="S54" s="2" t="s">
        <v>225</v>
      </c>
      <c r="T54" s="2">
        <v>202104</v>
      </c>
      <c r="U54" s="65">
        <v>14978409</v>
      </c>
    </row>
    <row r="55" spans="13:21" x14ac:dyDescent="0.3">
      <c r="M55" s="38">
        <v>47</v>
      </c>
      <c r="N55" s="42" t="s">
        <v>251</v>
      </c>
      <c r="O55" s="42" t="s">
        <v>252</v>
      </c>
      <c r="P55" s="43" t="s">
        <v>243</v>
      </c>
      <c r="Q55" s="2" t="s">
        <v>251</v>
      </c>
      <c r="R55" s="2">
        <v>11977021</v>
      </c>
      <c r="S55" s="2" t="s">
        <v>206</v>
      </c>
      <c r="T55" s="2">
        <v>202104</v>
      </c>
      <c r="U55" s="65">
        <v>11977021</v>
      </c>
    </row>
    <row r="56" spans="13:21" x14ac:dyDescent="0.3">
      <c r="M56" s="38">
        <v>48</v>
      </c>
      <c r="N56" s="42" t="s">
        <v>253</v>
      </c>
      <c r="O56" s="42" t="s">
        <v>254</v>
      </c>
      <c r="P56" s="43" t="s">
        <v>243</v>
      </c>
      <c r="Q56" s="2" t="s">
        <v>253</v>
      </c>
      <c r="R56" s="2">
        <v>11842871</v>
      </c>
      <c r="S56" s="2" t="s">
        <v>226</v>
      </c>
      <c r="T56" s="2">
        <v>202104</v>
      </c>
      <c r="U56" s="65">
        <v>11842871</v>
      </c>
    </row>
    <row r="57" spans="13:21" x14ac:dyDescent="0.3">
      <c r="M57" s="38">
        <v>49</v>
      </c>
      <c r="N57" s="42" t="s">
        <v>66</v>
      </c>
      <c r="O57" s="42" t="s">
        <v>262</v>
      </c>
      <c r="P57" s="43" t="s">
        <v>243</v>
      </c>
      <c r="Q57" s="2" t="s">
        <v>66</v>
      </c>
      <c r="S57" s="2" t="s">
        <v>208</v>
      </c>
      <c r="U57" s="65"/>
    </row>
    <row r="58" spans="13:21" x14ac:dyDescent="0.3">
      <c r="M58" s="38">
        <v>50</v>
      </c>
      <c r="N58" s="42" t="s">
        <v>96</v>
      </c>
      <c r="O58" s="42" t="s">
        <v>97</v>
      </c>
      <c r="P58" s="43" t="s">
        <v>243</v>
      </c>
      <c r="Q58" s="2" t="s">
        <v>96</v>
      </c>
      <c r="R58" s="2">
        <v>14243673</v>
      </c>
      <c r="S58" s="2" t="s">
        <v>227</v>
      </c>
      <c r="T58" s="2">
        <v>202104</v>
      </c>
      <c r="U58" s="65">
        <v>14243673</v>
      </c>
    </row>
    <row r="59" spans="13:21" x14ac:dyDescent="0.3">
      <c r="M59" s="38">
        <v>51</v>
      </c>
      <c r="N59" s="42" t="s">
        <v>265</v>
      </c>
      <c r="O59" s="42" t="s">
        <v>266</v>
      </c>
      <c r="P59" s="43" t="s">
        <v>243</v>
      </c>
      <c r="Q59" s="2" t="s">
        <v>265</v>
      </c>
      <c r="R59" s="2">
        <v>11067407</v>
      </c>
      <c r="S59" s="2" t="s">
        <v>206</v>
      </c>
      <c r="T59" s="2">
        <v>202104</v>
      </c>
      <c r="U59" s="65">
        <v>11067407</v>
      </c>
    </row>
    <row r="60" spans="13:21" x14ac:dyDescent="0.3">
      <c r="M60" s="38">
        <v>52</v>
      </c>
      <c r="N60" s="42" t="s">
        <v>110</v>
      </c>
      <c r="O60" s="42" t="s">
        <v>268</v>
      </c>
      <c r="P60" s="43" t="s">
        <v>243</v>
      </c>
      <c r="Q60" s="2" t="s">
        <v>110</v>
      </c>
      <c r="S60" s="2" t="s">
        <v>208</v>
      </c>
      <c r="U60" s="65"/>
    </row>
    <row r="61" spans="13:21" x14ac:dyDescent="0.3">
      <c r="M61" s="38">
        <v>53</v>
      </c>
      <c r="N61" s="42" t="s">
        <v>132</v>
      </c>
      <c r="O61" s="42" t="s">
        <v>133</v>
      </c>
      <c r="P61" s="43" t="s">
        <v>243</v>
      </c>
      <c r="Q61" s="2" t="s">
        <v>132</v>
      </c>
      <c r="R61" s="2">
        <v>11071644</v>
      </c>
      <c r="S61" s="2" t="s">
        <v>228</v>
      </c>
      <c r="T61" s="2">
        <v>202104</v>
      </c>
      <c r="U61" s="65">
        <v>11071644</v>
      </c>
    </row>
    <row r="62" spans="13:21" x14ac:dyDescent="0.3">
      <c r="M62" s="38">
        <v>54</v>
      </c>
      <c r="N62" s="42" t="s">
        <v>134</v>
      </c>
      <c r="O62" s="42" t="s">
        <v>135</v>
      </c>
      <c r="P62" s="43" t="s">
        <v>243</v>
      </c>
      <c r="Q62" s="2" t="s">
        <v>134</v>
      </c>
      <c r="R62" s="2">
        <v>78574333</v>
      </c>
      <c r="S62" s="2" t="s">
        <v>206</v>
      </c>
      <c r="T62" s="2">
        <v>202104</v>
      </c>
      <c r="U62" s="65">
        <v>78574333</v>
      </c>
    </row>
    <row r="63" spans="13:21" x14ac:dyDescent="0.3">
      <c r="M63" s="38">
        <v>55</v>
      </c>
      <c r="N63" s="42" t="s">
        <v>146</v>
      </c>
      <c r="O63" s="42" t="s">
        <v>271</v>
      </c>
      <c r="P63" s="43" t="s">
        <v>243</v>
      </c>
      <c r="Q63" s="2" t="s">
        <v>146</v>
      </c>
      <c r="S63" s="2" t="s">
        <v>208</v>
      </c>
      <c r="U63" s="65"/>
    </row>
    <row r="64" spans="13:21" x14ac:dyDescent="0.3">
      <c r="M64" s="38">
        <v>56</v>
      </c>
      <c r="N64" s="42" t="s">
        <v>236</v>
      </c>
      <c r="O64" s="42" t="s">
        <v>274</v>
      </c>
      <c r="P64" s="43" t="s">
        <v>243</v>
      </c>
      <c r="Q64" s="2" t="s">
        <v>236</v>
      </c>
      <c r="R64" s="2">
        <v>11238900</v>
      </c>
      <c r="S64" s="2" t="s">
        <v>229</v>
      </c>
      <c r="T64" s="2">
        <v>202104</v>
      </c>
      <c r="U64" s="65">
        <v>11238900</v>
      </c>
    </row>
    <row r="65" spans="13:21" x14ac:dyDescent="0.3">
      <c r="M65" s="38">
        <v>57</v>
      </c>
      <c r="N65" s="45" t="s">
        <v>45</v>
      </c>
      <c r="O65" s="46" t="s">
        <v>46</v>
      </c>
      <c r="P65" s="43" t="s">
        <v>201</v>
      </c>
      <c r="Q65" s="2" t="s">
        <v>45</v>
      </c>
      <c r="S65" s="2" t="s">
        <v>208</v>
      </c>
      <c r="U65" s="65"/>
    </row>
    <row r="66" spans="13:21" x14ac:dyDescent="0.3">
      <c r="M66" s="38">
        <v>58</v>
      </c>
      <c r="N66" s="45" t="s">
        <v>47</v>
      </c>
      <c r="O66" s="46" t="s">
        <v>48</v>
      </c>
      <c r="P66" s="43" t="s">
        <v>201</v>
      </c>
      <c r="Q66" s="2" t="s">
        <v>47</v>
      </c>
      <c r="S66" s="2" t="s">
        <v>208</v>
      </c>
      <c r="U66" s="65"/>
    </row>
    <row r="67" spans="13:21" x14ac:dyDescent="0.3">
      <c r="M67" s="38">
        <v>59</v>
      </c>
      <c r="N67" s="45" t="s">
        <v>49</v>
      </c>
      <c r="O67" s="46" t="s">
        <v>50</v>
      </c>
      <c r="P67" s="43" t="s">
        <v>201</v>
      </c>
      <c r="Q67" s="2" t="s">
        <v>49</v>
      </c>
      <c r="S67" s="2" t="s">
        <v>208</v>
      </c>
      <c r="U67" s="65"/>
    </row>
    <row r="68" spans="13:21" x14ac:dyDescent="0.3">
      <c r="M68" s="38">
        <v>60</v>
      </c>
      <c r="N68" s="45" t="s">
        <v>53</v>
      </c>
      <c r="O68" s="46" t="s">
        <v>52</v>
      </c>
      <c r="P68" s="43" t="s">
        <v>201</v>
      </c>
      <c r="Q68" s="2" t="s">
        <v>53</v>
      </c>
      <c r="R68" s="2">
        <v>43707418</v>
      </c>
      <c r="S68" s="2" t="s">
        <v>230</v>
      </c>
      <c r="T68" s="2">
        <v>202104</v>
      </c>
      <c r="U68" s="65">
        <v>43707418</v>
      </c>
    </row>
    <row r="69" spans="13:21" x14ac:dyDescent="0.3">
      <c r="M69" s="38">
        <v>61</v>
      </c>
      <c r="N69" s="45" t="s">
        <v>54</v>
      </c>
      <c r="O69" s="46" t="s">
        <v>55</v>
      </c>
      <c r="P69" s="43" t="s">
        <v>201</v>
      </c>
      <c r="Q69" s="2" t="s">
        <v>54</v>
      </c>
      <c r="R69" s="2">
        <v>13497037</v>
      </c>
      <c r="S69" s="2" t="s">
        <v>231</v>
      </c>
      <c r="T69" s="2">
        <v>202104</v>
      </c>
      <c r="U69" s="65">
        <v>13497037</v>
      </c>
    </row>
    <row r="70" spans="13:21" x14ac:dyDescent="0.3">
      <c r="M70" s="38">
        <v>62</v>
      </c>
      <c r="N70" s="45" t="s">
        <v>58</v>
      </c>
      <c r="O70" s="46" t="s">
        <v>175</v>
      </c>
      <c r="P70" s="43" t="s">
        <v>201</v>
      </c>
      <c r="Q70" s="2" t="s">
        <v>58</v>
      </c>
      <c r="R70" s="2">
        <v>12618240</v>
      </c>
      <c r="S70" s="2" t="s">
        <v>232</v>
      </c>
      <c r="T70" s="2">
        <v>202104</v>
      </c>
      <c r="U70" s="65">
        <v>12618240</v>
      </c>
    </row>
    <row r="71" spans="13:21" x14ac:dyDescent="0.3">
      <c r="M71" s="38">
        <v>63</v>
      </c>
      <c r="N71" s="45" t="s">
        <v>58</v>
      </c>
      <c r="O71" s="46" t="s">
        <v>59</v>
      </c>
      <c r="P71" s="43" t="s">
        <v>201</v>
      </c>
      <c r="Q71" s="2" t="s">
        <v>58</v>
      </c>
      <c r="R71" s="2">
        <v>13495413</v>
      </c>
      <c r="S71" s="2" t="s">
        <v>233</v>
      </c>
      <c r="T71" s="2">
        <v>202104</v>
      </c>
      <c r="U71" s="65">
        <v>13495413</v>
      </c>
    </row>
    <row r="72" spans="13:21" x14ac:dyDescent="0.3">
      <c r="M72" s="38">
        <v>64</v>
      </c>
      <c r="N72" s="45" t="s">
        <v>60</v>
      </c>
      <c r="O72" s="46" t="s">
        <v>61</v>
      </c>
      <c r="P72" s="43" t="s">
        <v>201</v>
      </c>
      <c r="Q72" s="2" t="s">
        <v>60</v>
      </c>
      <c r="R72" s="2">
        <v>12903034</v>
      </c>
      <c r="S72" s="2" t="s">
        <v>234</v>
      </c>
      <c r="T72" s="2">
        <v>202104</v>
      </c>
      <c r="U72" s="65">
        <v>12903034</v>
      </c>
    </row>
    <row r="73" spans="13:21" x14ac:dyDescent="0.3">
      <c r="M73" s="38">
        <v>65</v>
      </c>
      <c r="N73" s="45" t="s">
        <v>62</v>
      </c>
      <c r="O73" s="46" t="s">
        <v>63</v>
      </c>
      <c r="P73" s="43" t="s">
        <v>201</v>
      </c>
      <c r="Q73" s="2" t="s">
        <v>62</v>
      </c>
      <c r="R73" s="2">
        <v>22650658</v>
      </c>
      <c r="S73" s="2" t="s">
        <v>235</v>
      </c>
      <c r="T73" s="2">
        <v>202104</v>
      </c>
      <c r="U73" s="65">
        <v>22650658</v>
      </c>
    </row>
    <row r="74" spans="13:21" x14ac:dyDescent="0.3">
      <c r="M74" s="38">
        <v>66</v>
      </c>
      <c r="N74" s="45" t="s">
        <v>64</v>
      </c>
      <c r="O74" s="46" t="s">
        <v>65</v>
      </c>
      <c r="P74" s="43" t="s">
        <v>201</v>
      </c>
      <c r="Q74" s="2" t="s">
        <v>64</v>
      </c>
      <c r="S74" s="2" t="s">
        <v>208</v>
      </c>
      <c r="U74" s="65"/>
    </row>
    <row r="75" spans="13:21" x14ac:dyDescent="0.3">
      <c r="M75" s="38">
        <v>67</v>
      </c>
      <c r="N75" s="45" t="s">
        <v>66</v>
      </c>
      <c r="O75" s="46" t="s">
        <v>67</v>
      </c>
      <c r="P75" s="43" t="s">
        <v>201</v>
      </c>
      <c r="Q75" s="2" t="s">
        <v>66</v>
      </c>
      <c r="R75" s="2">
        <v>10576184</v>
      </c>
      <c r="S75" s="2" t="s">
        <v>238</v>
      </c>
      <c r="T75" s="2">
        <v>202104</v>
      </c>
      <c r="U75" s="65">
        <v>10576184</v>
      </c>
    </row>
    <row r="76" spans="13:21" x14ac:dyDescent="0.3">
      <c r="M76" s="38">
        <v>68</v>
      </c>
      <c r="N76" s="45" t="s">
        <v>68</v>
      </c>
      <c r="O76" s="46" t="s">
        <v>69</v>
      </c>
      <c r="P76" s="43" t="s">
        <v>201</v>
      </c>
      <c r="Q76" s="2" t="s">
        <v>68</v>
      </c>
      <c r="R76" s="2">
        <v>12978362</v>
      </c>
      <c r="S76" s="2" t="s">
        <v>239</v>
      </c>
      <c r="T76" s="2">
        <v>202104</v>
      </c>
      <c r="U76" s="65">
        <v>12978362</v>
      </c>
    </row>
    <row r="77" spans="13:21" x14ac:dyDescent="0.3">
      <c r="M77" s="38">
        <v>69</v>
      </c>
      <c r="N77" s="45" t="s">
        <v>70</v>
      </c>
      <c r="O77" s="46" t="s">
        <v>71</v>
      </c>
      <c r="P77" s="43" t="s">
        <v>201</v>
      </c>
      <c r="Q77" s="2" t="s">
        <v>70</v>
      </c>
      <c r="R77" s="2">
        <v>22925475</v>
      </c>
      <c r="S77" s="2" t="s">
        <v>240</v>
      </c>
      <c r="T77" s="2">
        <v>202104</v>
      </c>
      <c r="U77" s="65">
        <v>22925475</v>
      </c>
    </row>
    <row r="78" spans="13:21" x14ac:dyDescent="0.3">
      <c r="M78" s="38">
        <v>70</v>
      </c>
      <c r="N78" s="45" t="s">
        <v>74</v>
      </c>
      <c r="O78" s="46" t="s">
        <v>75</v>
      </c>
      <c r="P78" s="43" t="s">
        <v>201</v>
      </c>
      <c r="Q78" s="2" t="s">
        <v>74</v>
      </c>
      <c r="S78" s="2" t="s">
        <v>208</v>
      </c>
      <c r="U78" s="65"/>
    </row>
    <row r="79" spans="13:21" x14ac:dyDescent="0.3">
      <c r="M79" s="38">
        <v>71</v>
      </c>
      <c r="N79" s="45" t="s">
        <v>80</v>
      </c>
      <c r="O79" s="46" t="s">
        <v>81</v>
      </c>
      <c r="P79" s="43" t="s">
        <v>201</v>
      </c>
      <c r="Q79" s="2" t="s">
        <v>80</v>
      </c>
      <c r="S79" s="2" t="s">
        <v>208</v>
      </c>
      <c r="U79" s="65"/>
    </row>
    <row r="80" spans="13:21" x14ac:dyDescent="0.3">
      <c r="M80" s="38">
        <v>72</v>
      </c>
      <c r="N80" s="45" t="s">
        <v>86</v>
      </c>
      <c r="O80" s="46" t="s">
        <v>87</v>
      </c>
      <c r="P80" s="43" t="s">
        <v>201</v>
      </c>
      <c r="Q80" s="2" t="s">
        <v>86</v>
      </c>
      <c r="S80" s="2" t="s">
        <v>208</v>
      </c>
      <c r="U80" s="65"/>
    </row>
    <row r="81" spans="13:21" x14ac:dyDescent="0.3">
      <c r="M81" s="38">
        <v>73</v>
      </c>
      <c r="N81" s="45" t="s">
        <v>88</v>
      </c>
      <c r="O81" s="46" t="s">
        <v>89</v>
      </c>
      <c r="P81" s="43" t="s">
        <v>201</v>
      </c>
      <c r="Q81" s="2" t="s">
        <v>88</v>
      </c>
      <c r="S81" s="2" t="s">
        <v>208</v>
      </c>
      <c r="U81" s="65"/>
    </row>
    <row r="82" spans="13:21" x14ac:dyDescent="0.3">
      <c r="M82" s="38">
        <v>74</v>
      </c>
      <c r="N82" s="45" t="s">
        <v>90</v>
      </c>
      <c r="O82" s="46" t="s">
        <v>91</v>
      </c>
      <c r="P82" s="43" t="s">
        <v>201</v>
      </c>
      <c r="Q82" s="2" t="s">
        <v>90</v>
      </c>
      <c r="R82" s="2">
        <v>64205722</v>
      </c>
      <c r="S82" s="2" t="s">
        <v>206</v>
      </c>
      <c r="T82" s="2">
        <v>202104</v>
      </c>
      <c r="U82" s="65">
        <v>64205722</v>
      </c>
    </row>
    <row r="83" spans="13:21" x14ac:dyDescent="0.3">
      <c r="M83" s="38">
        <v>75</v>
      </c>
      <c r="N83" s="45" t="s">
        <v>92</v>
      </c>
      <c r="O83" s="46" t="s">
        <v>93</v>
      </c>
      <c r="P83" s="43" t="s">
        <v>201</v>
      </c>
      <c r="Q83" s="2" t="s">
        <v>92</v>
      </c>
      <c r="S83" s="2" t="s">
        <v>208</v>
      </c>
      <c r="U83" s="65"/>
    </row>
    <row r="84" spans="13:21" x14ac:dyDescent="0.3">
      <c r="M84" s="38">
        <v>76</v>
      </c>
      <c r="N84" s="45" t="s">
        <v>92</v>
      </c>
      <c r="O84" s="46" t="s">
        <v>176</v>
      </c>
      <c r="P84" s="43" t="s">
        <v>201</v>
      </c>
      <c r="Q84" s="2" t="s">
        <v>92</v>
      </c>
      <c r="S84" s="2" t="s">
        <v>208</v>
      </c>
      <c r="U84" s="65"/>
    </row>
    <row r="85" spans="13:21" x14ac:dyDescent="0.3">
      <c r="M85" s="38">
        <v>77</v>
      </c>
      <c r="N85" s="42" t="s">
        <v>94</v>
      </c>
      <c r="O85" s="42" t="s">
        <v>95</v>
      </c>
      <c r="P85" s="43" t="s">
        <v>201</v>
      </c>
      <c r="U85" s="65"/>
    </row>
    <row r="86" spans="13:21" x14ac:dyDescent="0.3">
      <c r="M86" s="38">
        <v>78</v>
      </c>
      <c r="N86" s="42" t="s">
        <v>98</v>
      </c>
      <c r="O86" s="42" t="s">
        <v>99</v>
      </c>
      <c r="P86" s="43" t="s">
        <v>201</v>
      </c>
      <c r="U86" s="65"/>
    </row>
    <row r="87" spans="13:21" x14ac:dyDescent="0.3">
      <c r="M87" s="38">
        <v>79</v>
      </c>
      <c r="N87" s="42" t="s">
        <v>100</v>
      </c>
      <c r="O87" s="42" t="s">
        <v>101</v>
      </c>
      <c r="P87" s="43" t="s">
        <v>201</v>
      </c>
      <c r="U87" s="65"/>
    </row>
    <row r="88" spans="13:21" x14ac:dyDescent="0.3">
      <c r="M88" s="38">
        <v>80</v>
      </c>
      <c r="N88" s="42" t="s">
        <v>102</v>
      </c>
      <c r="O88" s="42" t="s">
        <v>177</v>
      </c>
      <c r="P88" s="43" t="s">
        <v>201</v>
      </c>
      <c r="U88" s="65"/>
    </row>
    <row r="89" spans="13:21" x14ac:dyDescent="0.3">
      <c r="M89" s="38">
        <v>81</v>
      </c>
      <c r="N89" s="42" t="s">
        <v>104</v>
      </c>
      <c r="O89" s="42" t="s">
        <v>105</v>
      </c>
      <c r="P89" s="43" t="s">
        <v>201</v>
      </c>
      <c r="U89" s="65"/>
    </row>
    <row r="90" spans="13:21" x14ac:dyDescent="0.3">
      <c r="M90" s="38">
        <v>82</v>
      </c>
      <c r="N90" s="42" t="s">
        <v>104</v>
      </c>
      <c r="O90" s="42" t="s">
        <v>178</v>
      </c>
      <c r="P90" s="43" t="s">
        <v>201</v>
      </c>
      <c r="U90" s="65"/>
    </row>
    <row r="91" spans="13:21" x14ac:dyDescent="0.3">
      <c r="M91" s="38">
        <v>83</v>
      </c>
      <c r="N91" s="42" t="s">
        <v>106</v>
      </c>
      <c r="O91" s="42" t="s">
        <v>107</v>
      </c>
      <c r="P91" s="43" t="s">
        <v>201</v>
      </c>
      <c r="U91" s="65"/>
    </row>
    <row r="92" spans="13:21" x14ac:dyDescent="0.3">
      <c r="M92" s="38">
        <v>84</v>
      </c>
      <c r="N92" s="42" t="s">
        <v>108</v>
      </c>
      <c r="O92" s="42" t="s">
        <v>109</v>
      </c>
      <c r="P92" s="43" t="s">
        <v>201</v>
      </c>
      <c r="U92" s="65"/>
    </row>
    <row r="93" spans="13:21" x14ac:dyDescent="0.3">
      <c r="M93" s="38">
        <v>85</v>
      </c>
      <c r="N93" s="42" t="s">
        <v>110</v>
      </c>
      <c r="O93" s="42" t="s">
        <v>111</v>
      </c>
      <c r="P93" s="43" t="s">
        <v>201</v>
      </c>
      <c r="U93" s="65"/>
    </row>
    <row r="94" spans="13:21" x14ac:dyDescent="0.3">
      <c r="M94" s="38">
        <v>86</v>
      </c>
      <c r="N94" s="42" t="s">
        <v>112</v>
      </c>
      <c r="O94" s="42" t="s">
        <v>113</v>
      </c>
      <c r="P94" s="43" t="s">
        <v>201</v>
      </c>
      <c r="U94" s="65"/>
    </row>
    <row r="95" spans="13:21" x14ac:dyDescent="0.3">
      <c r="M95" s="38">
        <v>87</v>
      </c>
      <c r="N95" s="42" t="s">
        <v>114</v>
      </c>
      <c r="O95" s="42" t="s">
        <v>115</v>
      </c>
      <c r="P95" s="43" t="s">
        <v>201</v>
      </c>
      <c r="U95" s="65"/>
    </row>
    <row r="96" spans="13:21" x14ac:dyDescent="0.3">
      <c r="M96" s="38">
        <v>88</v>
      </c>
      <c r="N96" s="42" t="s">
        <v>116</v>
      </c>
      <c r="O96" s="42" t="s">
        <v>117</v>
      </c>
      <c r="P96" s="43" t="s">
        <v>201</v>
      </c>
      <c r="U96" s="65"/>
    </row>
    <row r="97" spans="13:21" x14ac:dyDescent="0.3">
      <c r="M97" s="38">
        <v>89</v>
      </c>
      <c r="N97" s="42" t="s">
        <v>118</v>
      </c>
      <c r="O97" s="42" t="s">
        <v>119</v>
      </c>
      <c r="P97" s="43" t="s">
        <v>201</v>
      </c>
      <c r="U97" s="65"/>
    </row>
    <row r="98" spans="13:21" x14ac:dyDescent="0.3">
      <c r="M98" s="38">
        <v>90</v>
      </c>
      <c r="N98" s="42" t="s">
        <v>118</v>
      </c>
      <c r="O98" s="42" t="s">
        <v>179</v>
      </c>
      <c r="P98" s="43" t="s">
        <v>201</v>
      </c>
      <c r="U98" s="65"/>
    </row>
    <row r="99" spans="13:21" x14ac:dyDescent="0.3">
      <c r="M99" s="38">
        <v>91</v>
      </c>
      <c r="N99" s="42" t="s">
        <v>120</v>
      </c>
      <c r="O99" s="42" t="s">
        <v>180</v>
      </c>
      <c r="P99" s="43" t="s">
        <v>201</v>
      </c>
      <c r="U99" s="65"/>
    </row>
    <row r="100" spans="13:21" x14ac:dyDescent="0.3">
      <c r="M100" s="38">
        <v>92</v>
      </c>
      <c r="N100" s="42" t="s">
        <v>122</v>
      </c>
      <c r="O100" s="42" t="s">
        <v>123</v>
      </c>
      <c r="P100" s="43" t="s">
        <v>201</v>
      </c>
      <c r="U100" s="65"/>
    </row>
    <row r="101" spans="13:21" x14ac:dyDescent="0.3">
      <c r="M101" s="38">
        <v>93</v>
      </c>
      <c r="N101" s="42" t="s">
        <v>124</v>
      </c>
      <c r="O101" s="42" t="s">
        <v>125</v>
      </c>
      <c r="P101" s="43" t="s">
        <v>201</v>
      </c>
      <c r="U101" s="65"/>
    </row>
    <row r="102" spans="13:21" x14ac:dyDescent="0.3">
      <c r="M102" s="38">
        <v>94</v>
      </c>
      <c r="N102" s="42" t="s">
        <v>130</v>
      </c>
      <c r="O102" s="42" t="s">
        <v>131</v>
      </c>
      <c r="P102" s="43" t="s">
        <v>201</v>
      </c>
      <c r="U102" s="65"/>
    </row>
    <row r="103" spans="13:21" x14ac:dyDescent="0.3">
      <c r="M103" s="38">
        <v>95</v>
      </c>
      <c r="N103" s="42" t="s">
        <v>136</v>
      </c>
      <c r="O103" s="42" t="s">
        <v>137</v>
      </c>
      <c r="P103" s="43" t="s">
        <v>201</v>
      </c>
      <c r="U103" s="65"/>
    </row>
    <row r="104" spans="13:21" x14ac:dyDescent="0.3">
      <c r="M104" s="38">
        <v>96</v>
      </c>
      <c r="N104" s="42" t="s">
        <v>138</v>
      </c>
      <c r="O104" s="42" t="s">
        <v>139</v>
      </c>
      <c r="P104" s="43" t="s">
        <v>201</v>
      </c>
      <c r="U104" s="65"/>
    </row>
    <row r="105" spans="13:21" x14ac:dyDescent="0.3">
      <c r="M105" s="38">
        <v>97</v>
      </c>
      <c r="N105" s="42" t="s">
        <v>140</v>
      </c>
      <c r="O105" s="42" t="s">
        <v>141</v>
      </c>
      <c r="P105" s="43" t="s">
        <v>201</v>
      </c>
      <c r="U105" s="65"/>
    </row>
    <row r="106" spans="13:21" x14ac:dyDescent="0.3">
      <c r="M106" s="38">
        <v>98</v>
      </c>
      <c r="N106" s="42" t="s">
        <v>144</v>
      </c>
      <c r="O106" s="42" t="s">
        <v>145</v>
      </c>
      <c r="P106" s="43" t="s">
        <v>201</v>
      </c>
      <c r="U106" s="65"/>
    </row>
    <row r="107" spans="13:21" x14ac:dyDescent="0.3">
      <c r="M107" s="38">
        <v>99</v>
      </c>
      <c r="N107" s="42" t="s">
        <v>146</v>
      </c>
      <c r="O107" s="42" t="s">
        <v>147</v>
      </c>
      <c r="P107" s="43" t="s">
        <v>201</v>
      </c>
      <c r="U107" s="65"/>
    </row>
    <row r="108" spans="13:21" x14ac:dyDescent="0.3">
      <c r="M108" s="38">
        <v>100</v>
      </c>
      <c r="N108" s="42" t="s">
        <v>148</v>
      </c>
      <c r="O108" s="42" t="s">
        <v>149</v>
      </c>
      <c r="P108" s="43" t="s">
        <v>201</v>
      </c>
      <c r="U108" s="65"/>
    </row>
    <row r="109" spans="13:21" x14ac:dyDescent="0.3">
      <c r="M109" s="38">
        <v>101</v>
      </c>
      <c r="N109" s="42" t="s">
        <v>152</v>
      </c>
      <c r="O109" s="42" t="s">
        <v>153</v>
      </c>
      <c r="P109" s="43" t="s">
        <v>201</v>
      </c>
      <c r="U109" s="65"/>
    </row>
    <row r="110" spans="13:21" x14ac:dyDescent="0.3">
      <c r="M110" s="38">
        <v>102</v>
      </c>
      <c r="N110" s="42" t="s">
        <v>152</v>
      </c>
      <c r="O110" s="42" t="s">
        <v>154</v>
      </c>
      <c r="P110" s="43" t="s">
        <v>201</v>
      </c>
      <c r="U110" s="65"/>
    </row>
    <row r="111" spans="13:21" x14ac:dyDescent="0.3">
      <c r="M111" s="38">
        <v>103</v>
      </c>
      <c r="N111" s="42" t="s">
        <v>155</v>
      </c>
      <c r="O111" s="42" t="s">
        <v>156</v>
      </c>
      <c r="P111" s="43" t="s">
        <v>201</v>
      </c>
      <c r="U111" s="65"/>
    </row>
    <row r="112" spans="13:21" x14ac:dyDescent="0.3">
      <c r="M112" s="38">
        <v>104</v>
      </c>
      <c r="N112" s="42" t="s">
        <v>236</v>
      </c>
      <c r="O112" s="42" t="s">
        <v>237</v>
      </c>
      <c r="P112" s="43" t="s">
        <v>201</v>
      </c>
      <c r="U112" s="65"/>
    </row>
    <row r="113" spans="13:21" x14ac:dyDescent="0.3">
      <c r="M113" s="38">
        <v>105</v>
      </c>
      <c r="N113" s="42" t="s">
        <v>157</v>
      </c>
      <c r="O113" s="42" t="s">
        <v>158</v>
      </c>
      <c r="P113" s="43" t="s">
        <v>201</v>
      </c>
      <c r="U113" s="65"/>
    </row>
    <row r="114" spans="13:21" x14ac:dyDescent="0.3">
      <c r="M114" s="38">
        <v>106</v>
      </c>
      <c r="N114" s="42" t="s">
        <v>161</v>
      </c>
      <c r="O114" s="42" t="s">
        <v>162</v>
      </c>
      <c r="P114" s="43" t="s">
        <v>201</v>
      </c>
      <c r="U114" s="65"/>
    </row>
    <row r="115" spans="13:21" x14ac:dyDescent="0.3">
      <c r="M115" s="38">
        <v>107</v>
      </c>
      <c r="N115" s="42" t="s">
        <v>181</v>
      </c>
      <c r="O115" s="42" t="s">
        <v>182</v>
      </c>
      <c r="P115" s="43" t="s">
        <v>201</v>
      </c>
      <c r="U115" s="65"/>
    </row>
    <row r="116" spans="13:21" x14ac:dyDescent="0.3">
      <c r="M116" s="38">
        <v>108</v>
      </c>
      <c r="N116" s="42" t="s">
        <v>167</v>
      </c>
      <c r="O116" s="42" t="s">
        <v>168</v>
      </c>
      <c r="P116" s="43" t="s">
        <v>201</v>
      </c>
      <c r="U116" s="65"/>
    </row>
    <row r="117" spans="13:21" x14ac:dyDescent="0.3">
      <c r="M117" s="38">
        <v>109</v>
      </c>
      <c r="N117" s="42" t="s">
        <v>169</v>
      </c>
      <c r="O117" s="42" t="s">
        <v>170</v>
      </c>
      <c r="P117" s="43" t="s">
        <v>201</v>
      </c>
      <c r="U117" s="65"/>
    </row>
    <row r="118" spans="13:21" x14ac:dyDescent="0.3">
      <c r="M118" s="38">
        <v>110</v>
      </c>
      <c r="N118" s="42" t="s">
        <v>171</v>
      </c>
      <c r="O118" s="42" t="s">
        <v>172</v>
      </c>
      <c r="P118" s="43" t="s">
        <v>201</v>
      </c>
      <c r="U118" s="65"/>
    </row>
    <row r="119" spans="13:21" x14ac:dyDescent="0.3">
      <c r="M119" s="38" t="s">
        <v>277</v>
      </c>
      <c r="N119" s="42"/>
      <c r="O119" s="42"/>
      <c r="P119" s="43"/>
      <c r="U119" s="65"/>
    </row>
    <row r="120" spans="13:21" x14ac:dyDescent="0.3">
      <c r="N120" s="45"/>
      <c r="O120" s="46"/>
    </row>
    <row r="121" spans="13:21" x14ac:dyDescent="0.3">
      <c r="N121" s="45"/>
      <c r="O121" s="46"/>
    </row>
    <row r="122" spans="13:21" x14ac:dyDescent="0.3">
      <c r="N122" s="45"/>
      <c r="O122" s="46"/>
    </row>
    <row r="123" spans="13:21" x14ac:dyDescent="0.3">
      <c r="N123" s="45"/>
      <c r="O123" s="46"/>
    </row>
    <row r="124" spans="13:21" x14ac:dyDescent="0.3">
      <c r="N124" s="45"/>
      <c r="O124" s="46"/>
    </row>
    <row r="125" spans="13:21" x14ac:dyDescent="0.3">
      <c r="N125" s="45"/>
      <c r="O125" s="46"/>
    </row>
    <row r="126" spans="13:21" x14ac:dyDescent="0.3">
      <c r="N126" s="45"/>
      <c r="O126" s="46"/>
    </row>
    <row r="127" spans="13:21" x14ac:dyDescent="0.3">
      <c r="N127" s="45"/>
      <c r="O127" s="46"/>
    </row>
    <row r="128" spans="13:21" x14ac:dyDescent="0.3">
      <c r="N128" s="45"/>
      <c r="O128" s="46"/>
    </row>
    <row r="129" spans="14:15" x14ac:dyDescent="0.3">
      <c r="N129" s="45"/>
      <c r="O129" s="46"/>
    </row>
    <row r="130" spans="14:15" x14ac:dyDescent="0.3">
      <c r="N130" s="45"/>
      <c r="O130" s="46"/>
    </row>
    <row r="131" spans="14:15" x14ac:dyDescent="0.3">
      <c r="N131" s="45"/>
      <c r="O131" s="46"/>
    </row>
    <row r="132" spans="14:15" x14ac:dyDescent="0.3">
      <c r="N132" s="45"/>
      <c r="O132" s="46"/>
    </row>
    <row r="133" spans="14:15" x14ac:dyDescent="0.3">
      <c r="N133" s="45"/>
      <c r="O133" s="46"/>
    </row>
    <row r="134" spans="14:15" x14ac:dyDescent="0.3">
      <c r="N134" s="45"/>
      <c r="O134" s="46"/>
    </row>
    <row r="135" spans="14:15" x14ac:dyDescent="0.3">
      <c r="N135" s="45"/>
      <c r="O135" s="46"/>
    </row>
  </sheetData>
  <sheetProtection algorithmName="SHA-512" hashValue="ZGCS76K2PhOoEONQ8fQg+QbSNIeXsk1jwA5ZE2ZZzx1v1/Hzyadh8TSpQocSHz/hbLOzPH888G4ELuoyflE3sA==" saltValue="WySWvi+hdY/VXPzIcyEZww==" spinCount="100000" sheet="1" objects="1" scenarios="1"/>
  <mergeCells count="1">
    <mergeCell ref="A1:E1"/>
  </mergeCells>
  <dataValidations count="2">
    <dataValidation type="list" allowBlank="1" showInputMessage="1" showErrorMessage="1" sqref="C7:C16">
      <formula1>$N:$N</formula1>
    </dataValidation>
    <dataValidation type="list" allowBlank="1" showInputMessage="1" showErrorMessage="1" sqref="R7:S7">
      <formula1>$R$7:$R$16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1">
    <pageSetUpPr fitToPage="1"/>
  </sheetPr>
  <dimension ref="A1:M25"/>
  <sheetViews>
    <sheetView tabSelected="1" workbookViewId="0">
      <selection sqref="A1:K1"/>
    </sheetView>
  </sheetViews>
  <sheetFormatPr defaultColWidth="47.44140625" defaultRowHeight="14.4" x14ac:dyDescent="0.3"/>
  <cols>
    <col min="1" max="1" width="3" bestFit="1" customWidth="1"/>
    <col min="2" max="2" width="110" customWidth="1"/>
    <col min="3" max="3" width="5.44140625" customWidth="1"/>
    <col min="4" max="13" width="3.33203125" customWidth="1"/>
    <col min="14" max="15" width="10.44140625" customWidth="1"/>
  </cols>
  <sheetData>
    <row r="1" spans="1:13" x14ac:dyDescent="0.3">
      <c r="A1" s="78" t="str">
        <f>"Iskolagyümölcs- és iskolazöldség-program ajánlatot tevő beszállítók értékelése "&amp;  Beállítások!B4 &amp;" (15/2021. (III. 31.) AM rendelet alapján továbbá igyp rend.)"</f>
        <v>Iskolagyümölcs- és iskolazöldség-program ajánlatot tevő beszállítók értékelése 2025 (15/2021. (III. 31.) AM rendelet alapján továbbá igyp rend.)</v>
      </c>
      <c r="B1" s="79"/>
      <c r="C1" s="79"/>
      <c r="D1" s="79"/>
      <c r="E1" s="79"/>
      <c r="F1" s="79"/>
      <c r="G1" s="79"/>
      <c r="H1" s="79"/>
      <c r="I1" s="79"/>
      <c r="J1" s="79"/>
      <c r="K1" s="80"/>
      <c r="L1" s="8"/>
      <c r="M1" s="33" t="s">
        <v>186</v>
      </c>
    </row>
    <row r="2" spans="1:13" ht="15.6" customHeight="1" x14ac:dyDescent="0.3">
      <c r="A2" s="9"/>
      <c r="B2" s="5" t="s">
        <v>0</v>
      </c>
      <c r="C2" s="5" t="s">
        <v>1</v>
      </c>
      <c r="D2" s="71" t="s">
        <v>2</v>
      </c>
      <c r="E2" s="71"/>
      <c r="F2" s="71"/>
      <c r="G2" s="71"/>
      <c r="H2" s="71"/>
      <c r="I2" s="71"/>
      <c r="J2" s="71"/>
      <c r="K2" s="71"/>
      <c r="L2" s="71"/>
      <c r="M2" s="72"/>
    </row>
    <row r="3" spans="1:13" ht="15" x14ac:dyDescent="0.3">
      <c r="A3" s="10"/>
      <c r="B3" s="5" t="str">
        <f>"igyp rend. 6. § (1) bekezdés szerint szempontonkénti sorrendállítás a "&amp; Beállítások!B4 &amp; "-"&amp; Beállítások!B4+Beállítások!B6&amp;" közötti szerződés kötéséhez"</f>
        <v>igyp rend. 6. § (1) bekezdés szerint szempontonkénti sorrendállítás a 2025-2026 közötti szerződés kötéséhez</v>
      </c>
      <c r="C3" s="5"/>
      <c r="D3" s="5">
        <v>1</v>
      </c>
      <c r="E3" s="5">
        <v>2</v>
      </c>
      <c r="F3" s="5">
        <v>3</v>
      </c>
      <c r="G3" s="5">
        <v>4</v>
      </c>
      <c r="H3" s="5">
        <v>5</v>
      </c>
      <c r="I3" s="5">
        <v>6</v>
      </c>
      <c r="J3" s="5">
        <v>7</v>
      </c>
      <c r="K3" s="5">
        <v>8</v>
      </c>
      <c r="L3" s="5">
        <v>9</v>
      </c>
      <c r="M3" s="11">
        <v>10</v>
      </c>
    </row>
    <row r="4" spans="1:13" ht="79.2" x14ac:dyDescent="0.3">
      <c r="A4" s="75">
        <v>1</v>
      </c>
      <c r="B4" s="23" t="s">
        <v>21</v>
      </c>
      <c r="C4" s="5"/>
      <c r="D4" s="50"/>
      <c r="E4" s="50"/>
      <c r="F4" s="50"/>
      <c r="G4" s="50"/>
      <c r="H4" s="50"/>
      <c r="I4" s="50"/>
      <c r="J4" s="50"/>
      <c r="K4" s="50"/>
      <c r="L4" s="50"/>
      <c r="M4" s="51"/>
    </row>
    <row r="5" spans="1:13" ht="66" x14ac:dyDescent="0.3">
      <c r="A5" s="75"/>
      <c r="B5" s="6" t="s">
        <v>293</v>
      </c>
      <c r="C5" s="5"/>
      <c r="D5" s="50"/>
      <c r="E5" s="50"/>
      <c r="F5" s="50"/>
      <c r="G5" s="50"/>
      <c r="H5" s="50"/>
      <c r="I5" s="50"/>
      <c r="J5" s="50"/>
      <c r="K5" s="50"/>
      <c r="L5" s="50"/>
      <c r="M5" s="51"/>
    </row>
    <row r="6" spans="1:13" ht="53.4" thickBot="1" x14ac:dyDescent="0.35">
      <c r="A6" s="76"/>
      <c r="B6" s="13" t="s">
        <v>197</v>
      </c>
      <c r="C6" s="14"/>
      <c r="D6" s="52"/>
      <c r="E6" s="52"/>
      <c r="F6" s="52"/>
      <c r="G6" s="52"/>
      <c r="H6" s="52"/>
      <c r="I6" s="52"/>
      <c r="J6" s="52"/>
      <c r="K6" s="52"/>
      <c r="L6" s="52"/>
      <c r="M6" s="53"/>
    </row>
    <row r="7" spans="1:13" ht="15.6" thickBot="1" x14ac:dyDescent="0.35">
      <c r="A7" s="16">
        <v>2</v>
      </c>
      <c r="B7" s="17" t="s">
        <v>20</v>
      </c>
      <c r="C7" s="18"/>
      <c r="D7" s="57" t="str">
        <f>IF(SUM(D4:D6)=0,"",AVERAGE(D4:D6))</f>
        <v/>
      </c>
      <c r="E7" s="57" t="str">
        <f t="shared" ref="E7:M7" si="0">IF(SUM(E4:E6)=0,"",AVERAGE(E4:E6))</f>
        <v/>
      </c>
      <c r="F7" s="57" t="str">
        <f t="shared" si="0"/>
        <v/>
      </c>
      <c r="G7" s="57" t="str">
        <f t="shared" si="0"/>
        <v/>
      </c>
      <c r="H7" s="57" t="str">
        <f t="shared" si="0"/>
        <v/>
      </c>
      <c r="I7" s="57" t="str">
        <f t="shared" si="0"/>
        <v/>
      </c>
      <c r="J7" s="57" t="str">
        <f t="shared" si="0"/>
        <v/>
      </c>
      <c r="K7" s="57" t="str">
        <f t="shared" si="0"/>
        <v/>
      </c>
      <c r="L7" s="57" t="str">
        <f t="shared" si="0"/>
        <v/>
      </c>
      <c r="M7" s="58" t="str">
        <f t="shared" si="0"/>
        <v/>
      </c>
    </row>
    <row r="8" spans="1:13" ht="15" x14ac:dyDescent="0.3">
      <c r="A8" s="15">
        <v>3</v>
      </c>
      <c r="B8" s="73" t="s">
        <v>16</v>
      </c>
      <c r="C8" s="74"/>
      <c r="D8" s="59"/>
      <c r="E8" s="59"/>
      <c r="F8" s="59"/>
      <c r="G8" s="59"/>
      <c r="H8" s="59"/>
      <c r="I8" s="59"/>
      <c r="J8" s="59"/>
      <c r="K8" s="59"/>
      <c r="L8" s="59"/>
      <c r="M8" s="60"/>
    </row>
    <row r="9" spans="1:13" ht="27.6" customHeight="1" x14ac:dyDescent="0.3">
      <c r="A9" s="10">
        <v>4</v>
      </c>
      <c r="B9" s="24" t="s">
        <v>187</v>
      </c>
      <c r="C9" s="48"/>
      <c r="D9" s="61" t="str">
        <f>IF(D7=MIN($D$7:$M$7),"X","")</f>
        <v/>
      </c>
      <c r="E9" s="61" t="str">
        <f t="shared" ref="E9:M9" si="1">IF(E7=MIN($D$7:$M$7),"X","")</f>
        <v/>
      </c>
      <c r="F9" s="61" t="str">
        <f t="shared" si="1"/>
        <v/>
      </c>
      <c r="G9" s="61" t="str">
        <f t="shared" si="1"/>
        <v/>
      </c>
      <c r="H9" s="61" t="str">
        <f t="shared" si="1"/>
        <v/>
      </c>
      <c r="I9" s="61" t="str">
        <f t="shared" si="1"/>
        <v/>
      </c>
      <c r="J9" s="61" t="str">
        <f t="shared" si="1"/>
        <v/>
      </c>
      <c r="K9" s="61" t="str">
        <f t="shared" si="1"/>
        <v/>
      </c>
      <c r="L9" s="61" t="str">
        <f t="shared" si="1"/>
        <v/>
      </c>
      <c r="M9" s="62" t="str">
        <f t="shared" si="1"/>
        <v/>
      </c>
    </row>
    <row r="10" spans="1:13" ht="15" x14ac:dyDescent="0.3">
      <c r="A10" s="10">
        <v>5</v>
      </c>
      <c r="B10" s="7" t="s">
        <v>7</v>
      </c>
      <c r="C10" s="49">
        <v>10</v>
      </c>
      <c r="D10" s="50"/>
      <c r="E10" s="50"/>
      <c r="F10" s="50"/>
      <c r="G10" s="50"/>
      <c r="H10" s="50"/>
      <c r="I10" s="50"/>
      <c r="J10" s="50"/>
      <c r="K10" s="50"/>
      <c r="L10" s="50"/>
      <c r="M10" s="51"/>
    </row>
    <row r="11" spans="1:13" ht="15" x14ac:dyDescent="0.3">
      <c r="A11" s="10">
        <v>6</v>
      </c>
      <c r="B11" s="7" t="s">
        <v>18</v>
      </c>
      <c r="C11" s="49">
        <v>10</v>
      </c>
      <c r="D11" s="50"/>
      <c r="E11" s="50"/>
      <c r="F11" s="50"/>
      <c r="G11" s="50"/>
      <c r="H11" s="50"/>
      <c r="I11" s="50"/>
      <c r="J11" s="50"/>
      <c r="K11" s="50"/>
      <c r="L11" s="50"/>
      <c r="M11" s="51"/>
    </row>
    <row r="12" spans="1:13" ht="15" x14ac:dyDescent="0.3">
      <c r="A12" s="12">
        <v>7</v>
      </c>
      <c r="B12" s="7" t="s">
        <v>8</v>
      </c>
      <c r="C12" s="49">
        <v>10</v>
      </c>
      <c r="D12" s="50"/>
      <c r="E12" s="50"/>
      <c r="F12" s="50"/>
      <c r="G12" s="50"/>
      <c r="H12" s="50"/>
      <c r="I12" s="50"/>
      <c r="J12" s="50"/>
      <c r="K12" s="50"/>
      <c r="L12" s="50"/>
      <c r="M12" s="51"/>
    </row>
    <row r="13" spans="1:13" ht="15" x14ac:dyDescent="0.3">
      <c r="A13" s="12">
        <v>8</v>
      </c>
      <c r="B13" s="7" t="s">
        <v>9</v>
      </c>
      <c r="C13" s="49">
        <v>10</v>
      </c>
      <c r="D13" s="50"/>
      <c r="E13" s="50"/>
      <c r="F13" s="50"/>
      <c r="G13" s="50"/>
      <c r="H13" s="50"/>
      <c r="I13" s="50"/>
      <c r="J13" s="50"/>
      <c r="K13" s="50"/>
      <c r="L13" s="50"/>
      <c r="M13" s="51"/>
    </row>
    <row r="14" spans="1:13" ht="15" x14ac:dyDescent="0.3">
      <c r="A14" s="12">
        <v>9</v>
      </c>
      <c r="B14" s="7" t="s">
        <v>10</v>
      </c>
      <c r="C14" s="49">
        <v>10</v>
      </c>
      <c r="D14" s="50"/>
      <c r="E14" s="50"/>
      <c r="F14" s="50"/>
      <c r="G14" s="50"/>
      <c r="H14" s="50"/>
      <c r="I14" s="50"/>
      <c r="J14" s="50"/>
      <c r="K14" s="50"/>
      <c r="L14" s="50"/>
      <c r="M14" s="51"/>
    </row>
    <row r="15" spans="1:13" ht="15" x14ac:dyDescent="0.3">
      <c r="A15" s="12">
        <v>10</v>
      </c>
      <c r="B15" s="7" t="s">
        <v>11</v>
      </c>
      <c r="C15" s="49">
        <v>10</v>
      </c>
      <c r="D15" s="50"/>
      <c r="E15" s="50"/>
      <c r="F15" s="50"/>
      <c r="G15" s="50"/>
      <c r="H15" s="50"/>
      <c r="I15" s="50"/>
      <c r="J15" s="50"/>
      <c r="K15" s="50"/>
      <c r="L15" s="50"/>
      <c r="M15" s="51"/>
    </row>
    <row r="16" spans="1:13" ht="15" x14ac:dyDescent="0.3">
      <c r="A16" s="12">
        <v>11</v>
      </c>
      <c r="B16" s="7" t="s">
        <v>12</v>
      </c>
      <c r="C16" s="49">
        <v>10</v>
      </c>
      <c r="D16" s="50"/>
      <c r="E16" s="50"/>
      <c r="F16" s="50"/>
      <c r="G16" s="50"/>
      <c r="H16" s="50"/>
      <c r="I16" s="50"/>
      <c r="J16" s="50"/>
      <c r="K16" s="50"/>
      <c r="L16" s="50"/>
      <c r="M16" s="51"/>
    </row>
    <row r="17" spans="1:13" ht="15" x14ac:dyDescent="0.3">
      <c r="A17" s="12">
        <v>12</v>
      </c>
      <c r="B17" s="7" t="s">
        <v>13</v>
      </c>
      <c r="C17" s="49">
        <v>10</v>
      </c>
      <c r="D17" s="50"/>
      <c r="E17" s="50"/>
      <c r="F17" s="50"/>
      <c r="G17" s="50"/>
      <c r="H17" s="50"/>
      <c r="I17" s="50"/>
      <c r="J17" s="50"/>
      <c r="K17" s="50"/>
      <c r="L17" s="50"/>
      <c r="M17" s="51"/>
    </row>
    <row r="18" spans="1:13" ht="15.6" thickBot="1" x14ac:dyDescent="0.35">
      <c r="A18" s="19">
        <v>13</v>
      </c>
      <c r="B18" s="20" t="s">
        <v>14</v>
      </c>
      <c r="C18" s="49">
        <v>10</v>
      </c>
      <c r="D18" s="52"/>
      <c r="E18" s="52"/>
      <c r="F18" s="52"/>
      <c r="G18" s="52"/>
      <c r="H18" s="52"/>
      <c r="I18" s="52"/>
      <c r="J18" s="52"/>
      <c r="K18" s="52"/>
      <c r="L18" s="52"/>
      <c r="M18" s="53"/>
    </row>
    <row r="19" spans="1:13" ht="15" thickBot="1" x14ac:dyDescent="0.35">
      <c r="A19" s="21">
        <v>14</v>
      </c>
      <c r="B19" s="18" t="s">
        <v>15</v>
      </c>
      <c r="C19" s="54" t="s">
        <v>17</v>
      </c>
      <c r="D19" s="55">
        <f>SUM(D10:D18)</f>
        <v>0</v>
      </c>
      <c r="E19" s="55">
        <f t="shared" ref="E19:M19" si="2">SUM(E10:E18)</f>
        <v>0</v>
      </c>
      <c r="F19" s="55">
        <f t="shared" si="2"/>
        <v>0</v>
      </c>
      <c r="G19" s="55">
        <f t="shared" si="2"/>
        <v>0</v>
      </c>
      <c r="H19" s="55">
        <f t="shared" si="2"/>
        <v>0</v>
      </c>
      <c r="I19" s="55">
        <f t="shared" si="2"/>
        <v>0</v>
      </c>
      <c r="J19" s="55">
        <f t="shared" si="2"/>
        <v>0</v>
      </c>
      <c r="K19" s="55">
        <f t="shared" si="2"/>
        <v>0</v>
      </c>
      <c r="L19" s="55">
        <f t="shared" si="2"/>
        <v>0</v>
      </c>
      <c r="M19" s="56">
        <f t="shared" si="2"/>
        <v>0</v>
      </c>
    </row>
    <row r="22" spans="1:13" x14ac:dyDescent="0.3">
      <c r="B22" s="29" t="str">
        <f>'Ajanlatot tevő beszállítók'!B19</f>
        <v>Kelt.:__________________, _________/____/___</v>
      </c>
      <c r="C22" s="2"/>
    </row>
    <row r="23" spans="1:13" x14ac:dyDescent="0.3">
      <c r="B23" s="2"/>
      <c r="C23" s="2"/>
    </row>
    <row r="24" spans="1:13" x14ac:dyDescent="0.3">
      <c r="D24" s="30"/>
      <c r="E24" s="32"/>
      <c r="F24" s="32"/>
      <c r="G24" s="32"/>
      <c r="H24" s="32"/>
      <c r="I24" s="32"/>
      <c r="J24" s="32"/>
      <c r="K24" s="32"/>
      <c r="L24" s="32"/>
      <c r="M24" s="32"/>
    </row>
    <row r="25" spans="1:13" x14ac:dyDescent="0.3">
      <c r="D25" s="77" t="str">
        <f>'Ajanlatot tevő beszállítók'!D20</f>
        <v>fenntartó</v>
      </c>
      <c r="E25" s="77"/>
      <c r="F25" s="77"/>
      <c r="G25" s="77"/>
      <c r="H25" s="77"/>
      <c r="I25" s="77"/>
      <c r="J25" s="77"/>
      <c r="K25" s="77"/>
      <c r="L25" s="77"/>
      <c r="M25" s="77"/>
    </row>
  </sheetData>
  <mergeCells count="5">
    <mergeCell ref="D2:M2"/>
    <mergeCell ref="B8:C8"/>
    <mergeCell ref="A4:A6"/>
    <mergeCell ref="D25:M25"/>
    <mergeCell ref="A1:K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4</vt:i4>
      </vt:variant>
    </vt:vector>
  </HeadingPairs>
  <TitlesOfParts>
    <vt:vector size="7" baseType="lpstr">
      <vt:lpstr>Beállítások</vt:lpstr>
      <vt:lpstr>Ajanlatot tevő beszállítók</vt:lpstr>
      <vt:lpstr>Beszállítók értékelése</vt:lpstr>
      <vt:lpstr>'Beszállítók értékelése'!Nyomtatási_cím</vt:lpstr>
      <vt:lpstr>'Ajanlatot tevő beszállítók'!Nyomtatási_terület</vt:lpstr>
      <vt:lpstr>'Beszállítók értékelése'!Nyomtatási_terület</vt:lpstr>
      <vt:lpstr>'Ajanlatot tevő beszállítók'!pubhtml?gid_412342402_single_true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szappg</dc:creator>
  <cp:lastModifiedBy>rgazda</cp:lastModifiedBy>
  <cp:lastPrinted>2025-04-01T07:52:19Z</cp:lastPrinted>
  <dcterms:created xsi:type="dcterms:W3CDTF">2014-05-02T09:46:05Z</dcterms:created>
  <dcterms:modified xsi:type="dcterms:W3CDTF">2025-04-14T15:37:58Z</dcterms:modified>
</cp:coreProperties>
</file>